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todomingoambato-my.sharepoint.com/personal/jose_balarezo_santo_edu_ec/Documents/DECE/DECE 2026-2027/2.BECAS/BECAS REQUISITOS/"/>
    </mc:Choice>
  </mc:AlternateContent>
  <xr:revisionPtr revIDLastSave="193" documentId="8_{B5FDC391-8292-4649-94BF-531B090BF3B6}" xr6:coauthVersionLast="47" xr6:coauthVersionMax="47" xr10:uidLastSave="{60F1A515-ED89-4BAE-8342-1C32CB73038D}"/>
  <bookViews>
    <workbookView xWindow="-120" yWindow="-120" windowWidth="29040" windowHeight="15720" xr2:uid="{36DBA387-D7FA-44C4-BA08-8FA950B41A8C}"/>
  </bookViews>
  <sheets>
    <sheet name="CUESTIONARIO" sheetId="1" r:id="rId1"/>
    <sheet name="LISTADO" sheetId="2" state="hidden" r:id="rId2"/>
    <sheet name="INFORME SOCIAL" sheetId="4" state="hidden" r:id="rId3"/>
    <sheet name="INF-OPC" sheetId="5" state="hidden" r:id="rId4"/>
  </sheets>
  <definedNames>
    <definedName name="_xlnm.Print_Area" localSheetId="0">CUESTIONARIO!$A$1:$J$181</definedName>
    <definedName name="_xlnm.Print_Area" localSheetId="2">'INFORME SOCIAL'!$A$1:$H$40</definedName>
    <definedName name="_xlnm.Print_Titles" localSheetId="2">'INFORME SOCIAL'!$1:$5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4" l="1"/>
  <c r="G12" i="4"/>
  <c r="G10" i="4"/>
  <c r="C12" i="4"/>
  <c r="C11" i="4"/>
  <c r="C10" i="4"/>
  <c r="C9" i="4"/>
  <c r="A33" i="4"/>
  <c r="A23" i="4"/>
  <c r="D26" i="5"/>
  <c r="D27" i="5"/>
  <c r="G18" i="5"/>
  <c r="D18" i="5"/>
  <c r="A29" i="4"/>
  <c r="D4" i="5"/>
  <c r="I4" i="2"/>
  <c r="I3" i="2"/>
  <c r="L10" i="5"/>
  <c r="A25" i="4"/>
  <c r="I2" i="2"/>
  <c r="L8" i="5"/>
  <c r="D2" i="5"/>
  <c r="A22" i="4"/>
  <c r="C13" i="4"/>
  <c r="D26" i="1"/>
  <c r="E30" i="2"/>
  <c r="F156" i="1"/>
  <c r="H155" i="1"/>
  <c r="G155" i="1"/>
  <c r="F155" i="1"/>
  <c r="G153" i="1"/>
  <c r="F153" i="1"/>
  <c r="G157" i="1"/>
  <c r="F69" i="1"/>
  <c r="F68" i="1"/>
  <c r="F67" i="1"/>
  <c r="F66" i="1"/>
  <c r="F65" i="1"/>
  <c r="H90" i="1"/>
  <c r="H89" i="1"/>
  <c r="H88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7" i="1"/>
  <c r="G105" i="1"/>
  <c r="F102" i="1"/>
  <c r="F101" i="1"/>
  <c r="F100" i="1"/>
  <c r="F99" i="1"/>
  <c r="F98" i="1"/>
  <c r="F97" i="1"/>
  <c r="F96" i="1"/>
  <c r="F95" i="1"/>
  <c r="F85" i="1"/>
  <c r="F84" i="1"/>
  <c r="F83" i="1"/>
  <c r="F82" i="1"/>
  <c r="F80" i="1"/>
  <c r="F79" i="1"/>
  <c r="F78" i="1"/>
  <c r="F77" i="1"/>
  <c r="F59" i="1"/>
  <c r="F58" i="1"/>
  <c r="F57" i="1"/>
  <c r="F56" i="1"/>
  <c r="F55" i="1"/>
  <c r="F54" i="1"/>
  <c r="G52" i="1"/>
  <c r="G51" i="1"/>
  <c r="G50" i="1"/>
  <c r="G49" i="1"/>
  <c r="E47" i="1"/>
  <c r="E46" i="1"/>
  <c r="E45" i="1"/>
  <c r="E44" i="1"/>
  <c r="E43" i="1"/>
  <c r="E41" i="1"/>
  <c r="E40" i="1"/>
  <c r="E39" i="1"/>
  <c r="E38" i="1"/>
  <c r="E37" i="1"/>
  <c r="E35" i="1"/>
  <c r="E34" i="1"/>
  <c r="E33" i="1"/>
  <c r="E32" i="1"/>
  <c r="E31" i="1"/>
  <c r="E30" i="1"/>
  <c r="E29" i="1"/>
  <c r="H92" i="1"/>
  <c r="H87" i="1"/>
  <c r="G75" i="1"/>
  <c r="G74" i="1"/>
  <c r="G73" i="1"/>
  <c r="G72" i="1"/>
  <c r="G71" i="1"/>
  <c r="F63" i="1"/>
  <c r="F62" i="1"/>
  <c r="F61" i="1"/>
  <c r="F157" i="1"/>
  <c r="I155" i="1"/>
  <c r="F154" i="1"/>
  <c r="H153" i="1"/>
  <c r="H157" i="1"/>
  <c r="H69" i="1"/>
  <c r="G41" i="1"/>
  <c r="I120" i="1"/>
  <c r="I105" i="1"/>
  <c r="H102" i="1"/>
  <c r="H63" i="1"/>
  <c r="G47" i="1"/>
  <c r="I88" i="1"/>
  <c r="H59" i="1"/>
  <c r="H85" i="1"/>
  <c r="I52" i="1"/>
  <c r="H80" i="1"/>
  <c r="I75" i="1"/>
  <c r="G35" i="1"/>
  <c r="J157" i="1"/>
  <c r="I157" i="1"/>
  <c r="E9" i="2"/>
  <c r="E10" i="2"/>
  <c r="D8" i="5"/>
  <c r="D11" i="5"/>
  <c r="D9" i="5"/>
  <c r="D10" i="5"/>
  <c r="I153" i="1"/>
  <c r="J153" i="1"/>
  <c r="G156" i="1"/>
  <c r="G158" i="1"/>
  <c r="H158" i="1"/>
  <c r="H156" i="1"/>
  <c r="F158" i="1"/>
  <c r="J158" i="1"/>
  <c r="I158" i="1"/>
  <c r="I156" i="1"/>
  <c r="J156" i="1"/>
  <c r="J155" i="1"/>
  <c r="G154" i="1"/>
  <c r="I154" i="1"/>
  <c r="E20" i="2"/>
  <c r="D15" i="5"/>
  <c r="A27" i="4"/>
  <c r="D14" i="5"/>
  <c r="D22" i="5"/>
  <c r="A31" i="4"/>
  <c r="J154" i="1"/>
</calcChain>
</file>

<file path=xl/sharedStrings.xml><?xml version="1.0" encoding="utf-8"?>
<sst xmlns="http://schemas.openxmlformats.org/spreadsheetml/2006/main" count="403" uniqueCount="336">
  <si>
    <t>1. DATOS INFORMATIVOS DEL REPRESENTANTE</t>
  </si>
  <si>
    <t>Apellidos y nombres:</t>
  </si>
  <si>
    <t>Cédula de identidad:</t>
  </si>
  <si>
    <t>Tlf convencional:</t>
  </si>
  <si>
    <t>Celular:</t>
  </si>
  <si>
    <t>Fecha de nacimiento:</t>
  </si>
  <si>
    <t>Edad:</t>
  </si>
  <si>
    <t>Dirección domiciliaria:</t>
  </si>
  <si>
    <t>Grado/curso al que es promovido:</t>
  </si>
  <si>
    <t>Número de hijos en la institución:</t>
  </si>
  <si>
    <t>3. DATOS SOCIOECONÓMICOS</t>
  </si>
  <si>
    <t>Ingreso monetario total del hogar:</t>
  </si>
  <si>
    <t>Vivienda</t>
  </si>
  <si>
    <t>Transporte</t>
  </si>
  <si>
    <t>Educación</t>
  </si>
  <si>
    <t>Alimentación</t>
  </si>
  <si>
    <t>Salud</t>
  </si>
  <si>
    <t>Servicios básicos</t>
  </si>
  <si>
    <t>Préstamos</t>
  </si>
  <si>
    <t>Egresos:</t>
  </si>
  <si>
    <t>TOTAL</t>
  </si>
  <si>
    <t>¿Cuál es el tipo de vivienda?</t>
  </si>
  <si>
    <t>Suite de lujo</t>
  </si>
  <si>
    <t>Cuarto(s) en casa de inquilinato</t>
  </si>
  <si>
    <t>Departamento en casa o edificio</t>
  </si>
  <si>
    <t>Casa/Villa</t>
  </si>
  <si>
    <t>Mediagua</t>
  </si>
  <si>
    <t>Rancho</t>
  </si>
  <si>
    <t>Choza/ Covacha/Otro</t>
  </si>
  <si>
    <t>Selección</t>
  </si>
  <si>
    <t>SI</t>
  </si>
  <si>
    <t>SUMA</t>
  </si>
  <si>
    <t>El material predominante de las paredes exteriores de la vivienda es de:</t>
  </si>
  <si>
    <t>Hormigón</t>
  </si>
  <si>
    <t>Ladrillo o bloque</t>
  </si>
  <si>
    <t>Adobe/ Tapia</t>
  </si>
  <si>
    <t>Caña revestida o bahareque/ Madera</t>
  </si>
  <si>
    <t>Caña no revestida/ Otros materiales</t>
  </si>
  <si>
    <t>El material predominante del piso de la vivienda es de:</t>
  </si>
  <si>
    <t>Duela, parquet, tablón o piso flotante</t>
  </si>
  <si>
    <t>Cerámica, baldosa, vinil o marmetón</t>
  </si>
  <si>
    <t>Ladrillo o cemento</t>
  </si>
  <si>
    <t>Tabla sin tratar</t>
  </si>
  <si>
    <t xml:space="preserve">Tierra/ Caña/ Otros materiales </t>
  </si>
  <si>
    <t>¿Cuántos cuartos de baño con ducha de uso exclusivo tiene este hogar?</t>
  </si>
  <si>
    <t>No tiene cuarto de baño exclusivo con ducha en el hogar</t>
  </si>
  <si>
    <t>Tiene 1 cuarto de baño exclusivo con ducha</t>
  </si>
  <si>
    <t>Tiene 2 cuartos de baño exclusivos con ducha</t>
  </si>
  <si>
    <t>Tiene 3 o más cuartos de baño exclusivos con ducha</t>
  </si>
  <si>
    <t>El tipo de servicio higiénico con que cuenta este hogar es:</t>
  </si>
  <si>
    <t>No tiene</t>
  </si>
  <si>
    <t>Letrina</t>
  </si>
  <si>
    <t>Con descarga directa al mar, río, lago o quebrada</t>
  </si>
  <si>
    <t>Conectado a pozo ciego</t>
  </si>
  <si>
    <t>Conectado a pozo séptico</t>
  </si>
  <si>
    <t>Conectado a red pública de alcantarillado</t>
  </si>
  <si>
    <t>3.1. Características de la vivienda</t>
  </si>
  <si>
    <t>3.2. Acceso a tecnología</t>
  </si>
  <si>
    <t xml:space="preserve"> ¿Tiene este hogar servicio de internet?</t>
  </si>
  <si>
    <t xml:space="preserve"> ¿Tiene computadora de escritorio?</t>
  </si>
  <si>
    <t>¿Tiene computadora portátil?</t>
  </si>
  <si>
    <t>3.3. Posesión de bienes</t>
  </si>
  <si>
    <t>¿Tiene este hogar servicio de teléfono convencional?</t>
  </si>
  <si>
    <t>¿Tiene cocina con horno?</t>
  </si>
  <si>
    <t xml:space="preserve"> ¿Tiene refrigeradora?</t>
  </si>
  <si>
    <t>¿Tiene lavadora?</t>
  </si>
  <si>
    <t xml:space="preserve"> ¿Tiene equipo de sonido?</t>
  </si>
  <si>
    <t>¿Cuántos TV a color tienen en este hogar?</t>
  </si>
  <si>
    <t>No tiene TV a color en el hogar</t>
  </si>
  <si>
    <t>Tiene 1 TV a color</t>
  </si>
  <si>
    <t>Tiene 2 TV a color</t>
  </si>
  <si>
    <t>Tiene 3 ó más TV a color</t>
  </si>
  <si>
    <t>¿Cuántos vehículos de uso exclusivo tiene este hogar?</t>
  </si>
  <si>
    <t>No tiene vehículo exclusivo para el hogar</t>
  </si>
  <si>
    <t>Tiene 1 vehículo exclusivo</t>
  </si>
  <si>
    <t>Tiene 2 vehículo exclusivo</t>
  </si>
  <si>
    <t>Tiene 3 ó más vehículos exclusivos</t>
  </si>
  <si>
    <t>3.4. Hábitos de consumo</t>
  </si>
  <si>
    <t xml:space="preserve"> ¿Alguien en el hogar compra vestimenta en centros comerciales?</t>
  </si>
  <si>
    <t>¿En el hogar alguien ha usado internet en los últimos 6 meses?</t>
  </si>
  <si>
    <t xml:space="preserve"> ¿En el hogar alguien utiliza correo electrónico que no es del trabajo?</t>
  </si>
  <si>
    <t xml:space="preserve"> ¿En el hogar alguien está registrado en una red social?</t>
  </si>
  <si>
    <t>Exceptuando los libros de texto o manuales de estudio y lecturas de trabajo</t>
  </si>
  <si>
    <t>¿Alguien del hogar ha leído algún libro completo en los últimos 3 meses?</t>
  </si>
  <si>
    <t>3.5. Nivel de educación</t>
  </si>
  <si>
    <t>¿Cuál es el nivel de instrucción del Jefe del hogar?</t>
  </si>
  <si>
    <t xml:space="preserve">Sin estudios </t>
  </si>
  <si>
    <t>Primaria incompleta</t>
  </si>
  <si>
    <t>Primaria completa</t>
  </si>
  <si>
    <t xml:space="preserve">Secundaria incompleta </t>
  </si>
  <si>
    <t xml:space="preserve">Secundaria completa </t>
  </si>
  <si>
    <t>Hasta 3 años de educación superior</t>
  </si>
  <si>
    <t>4 ó más años de educación superior (sin post grado)</t>
  </si>
  <si>
    <t xml:space="preserve">Post grado </t>
  </si>
  <si>
    <t>3.6. Actividad económica del hogar</t>
  </si>
  <si>
    <t xml:space="preserve">¿Alguien en el hogar está afiliado o cubierto por el seguro del IESS </t>
  </si>
  <si>
    <t xml:space="preserve"> y/o seguro del ISSFA o ISSPOL?</t>
  </si>
  <si>
    <t>¿Alguien en el hogar tiene seguro de salud privada</t>
  </si>
  <si>
    <t xml:space="preserve"> y/o seguro de vida?</t>
  </si>
  <si>
    <t>¿Cuál es la ocupación del Jefe del hogar?</t>
  </si>
  <si>
    <t>Personal directivo de la Administración Pública y de empresas</t>
  </si>
  <si>
    <t xml:space="preserve">Empleados de oficina </t>
  </si>
  <si>
    <t>Trabajador de los servicios y comerciantes</t>
  </si>
  <si>
    <t>Trabajador calificados agropecuarios y pesqueros</t>
  </si>
  <si>
    <t>Oficiales operarios y artesanos</t>
  </si>
  <si>
    <t>Operadores de instalaciones y máquinas</t>
  </si>
  <si>
    <t>Trabajadores no calificados</t>
  </si>
  <si>
    <t>Fuerzas Armadas</t>
  </si>
  <si>
    <t>Desocupados</t>
  </si>
  <si>
    <t>Inactivos</t>
  </si>
  <si>
    <t>X</t>
  </si>
  <si>
    <t>NO</t>
  </si>
  <si>
    <t>GRUPOS SOCIOECONÓMICOS</t>
  </si>
  <si>
    <t>A (alto)</t>
  </si>
  <si>
    <t>B (medio alto)</t>
  </si>
  <si>
    <t>C+ (medio típico)</t>
  </si>
  <si>
    <t>C- (medio bajo)</t>
  </si>
  <si>
    <t>D (bajo)</t>
  </si>
  <si>
    <t>UMBRALES</t>
  </si>
  <si>
    <t>De 845,1 a 1000 puntos</t>
  </si>
  <si>
    <t>De 696,1 a 845 puntos</t>
  </si>
  <si>
    <t>De 535,1 a 696 puntos</t>
  </si>
  <si>
    <t>De 316,1 a 535 puntos</t>
  </si>
  <si>
    <t>De 0 a 316 puntos</t>
  </si>
  <si>
    <t>Suma de puntajes finales</t>
  </si>
  <si>
    <t>Nivel socioeconómico</t>
  </si>
  <si>
    <t>¿Cuántos celulares activados tienen en este hogar?</t>
  </si>
  <si>
    <t>No tiene celular nadie en el hogar</t>
  </si>
  <si>
    <t>Tiene 1 celular</t>
  </si>
  <si>
    <t>Tiene 2 celulares</t>
  </si>
  <si>
    <t>Tiene 3 celulares</t>
  </si>
  <si>
    <t>Tiene 4 ó más celulares</t>
  </si>
  <si>
    <t>4. DATOS DE SALUD DEL ESTUDIANTE</t>
  </si>
  <si>
    <t>Condición de salud</t>
  </si>
  <si>
    <t>Enfermedad catastrófica</t>
  </si>
  <si>
    <t>Enfermedad rara</t>
  </si>
  <si>
    <t>Ninguno</t>
  </si>
  <si>
    <t>Malformaciones congénitas del corazón y valvupatias cardiacas</t>
  </si>
  <si>
    <t>Cáncer (todo tipo)</t>
  </si>
  <si>
    <t>Tumor cerebral</t>
  </si>
  <si>
    <t>Insuficiencia renal crónica</t>
  </si>
  <si>
    <t>Necesidad de transplante de órganos</t>
  </si>
  <si>
    <t>Secuelas de quemaduras graves</t>
  </si>
  <si>
    <t>Malformaciones aterió venosas cerebrales</t>
  </si>
  <si>
    <t>Síndrome de Klippel Trenaunay</t>
  </si>
  <si>
    <t>Aneurisma toraco/abdominal</t>
  </si>
  <si>
    <t>Otro (especifique cual)</t>
  </si>
  <si>
    <t>Cuál es la enfermedad catastrófica</t>
  </si>
  <si>
    <t>Posee algún tipo de discapacidad</t>
  </si>
  <si>
    <t>Tipo de dicapacidad</t>
  </si>
  <si>
    <t>Física</t>
  </si>
  <si>
    <t>Psicosocial</t>
  </si>
  <si>
    <t>Intelectual</t>
  </si>
  <si>
    <t>Auditiva</t>
  </si>
  <si>
    <t>Visual</t>
  </si>
  <si>
    <t>¿Posee carnet emitido por el MSP o CONADIS?</t>
  </si>
  <si>
    <t>¿Cuál es el porcentaje registrado de discapacidad?</t>
  </si>
  <si>
    <t xml:space="preserve">¿Padre, madre o representante legal del estudiante </t>
  </si>
  <si>
    <t>posee una enfermedad grave o de tratamiento continuo?</t>
  </si>
  <si>
    <t>¿Según el último informe académico del estudiante, cual es su grado comportamental?</t>
  </si>
  <si>
    <t>5. ANTECEDENTES FAMILIARES</t>
  </si>
  <si>
    <t>Padre</t>
  </si>
  <si>
    <t>Madre</t>
  </si>
  <si>
    <t>Tío/tía</t>
  </si>
  <si>
    <t>Sobrino/Sobrina</t>
  </si>
  <si>
    <t>Abuelo/Abuela</t>
  </si>
  <si>
    <t>TIPOLOGIA FAMILIAR</t>
  </si>
  <si>
    <t>Tipología familia</t>
  </si>
  <si>
    <t>Padre o la madre, con uno o varios hijos a su cargo.</t>
  </si>
  <si>
    <t>Padre, madre e hijos en un mismo hogar.</t>
  </si>
  <si>
    <t>Padre, madre, hijos y familiares consanguineos.</t>
  </si>
  <si>
    <t>Una pareja en la que uno o ambos miembros tienen
 hijos o hijas de una relación anterior.</t>
  </si>
  <si>
    <t>Padre o la madre, con uno o varios hijos a su cargo y además convive con otros parientes.</t>
  </si>
  <si>
    <t>Una pareja en la que uno o ambos miembros tienen
 hijos o hijas de una relación anterior y además convive con otros parientes.</t>
  </si>
  <si>
    <t>FN</t>
  </si>
  <si>
    <t>FE</t>
  </si>
  <si>
    <t>FM</t>
  </si>
  <si>
    <t>FR</t>
  </si>
  <si>
    <t>FME</t>
  </si>
  <si>
    <t>FRE</t>
  </si>
  <si>
    <t>Hijastro/hijastra</t>
  </si>
  <si>
    <t>Hijo/hija</t>
  </si>
  <si>
    <t>Escala de evaluación comportamental</t>
  </si>
  <si>
    <t>ESCALA</t>
  </si>
  <si>
    <t>Lidera el cumplimiento de los compromisos establecidos para la sana convivencia social.</t>
  </si>
  <si>
    <t>A=muy satisfactorio</t>
  </si>
  <si>
    <t>Cumple con los compromisos establecidos para la sana convivencia social.</t>
  </si>
  <si>
    <t>B=satisfactorio</t>
  </si>
  <si>
    <t>Falla ocasionalmente en el cumplimiento de los compromisos establecidos para la sana convivencia social.</t>
  </si>
  <si>
    <t>C=poco satisfactorio</t>
  </si>
  <si>
    <t>Falla reiteradamente en el cumplimiento de los compromisos establecidos para la sana convivencia social.</t>
  </si>
  <si>
    <t>D=mejorable</t>
  </si>
  <si>
    <t>No cumple con los compromisos establecidos para la sana convivencia social.</t>
  </si>
  <si>
    <t>E=insatisfactorio</t>
  </si>
  <si>
    <t>EVALUACIÓN DEL COMPORTAMIENTO</t>
  </si>
  <si>
    <t>Grado Comportamental</t>
  </si>
  <si>
    <t>Comportamiento</t>
  </si>
  <si>
    <t>INFORME DE ESTUDIO SOCIAL</t>
  </si>
  <si>
    <t>1. DATOS DE IDENTIFICACIÓN DEL ESTUDIANTE</t>
  </si>
  <si>
    <t>2. MARCO LEGAL</t>
  </si>
  <si>
    <t>3. IDENTIFICACIÓN TIPO DE BECA</t>
  </si>
  <si>
    <t>4. ANTECEDENTES DE SALUD</t>
  </si>
  <si>
    <t>5. SITUACIÓN ECONÓMICA ACTUAL</t>
  </si>
  <si>
    <t>6. ANTECEDENTES FAMILIARES</t>
  </si>
  <si>
    <t>8. CONCLUSIONES</t>
  </si>
  <si>
    <t>9. RECOMENDACIONES</t>
  </si>
  <si>
    <t xml:space="preserve">2. DATOS INFORMATIVOS DEL ESTUDIANTE </t>
  </si>
  <si>
    <t xml:space="preserve">Técnicos y profesionales de nivel medio </t>
  </si>
  <si>
    <t>Profesionales científicos e intelectuales (incluido Docencia)</t>
  </si>
  <si>
    <t xml:space="preserve">Fecha: </t>
  </si>
  <si>
    <t>Firma de responsabilidad:</t>
  </si>
  <si>
    <t>Nombres y apellidos del representante legal:</t>
  </si>
  <si>
    <t>CC:</t>
  </si>
  <si>
    <t>Estado Civil representante legal</t>
  </si>
  <si>
    <t>Estado civil</t>
  </si>
  <si>
    <t>N° Hijos</t>
  </si>
  <si>
    <t>N° Hijas</t>
  </si>
  <si>
    <t>N°Hijastros</t>
  </si>
  <si>
    <t>N° Hijastras</t>
  </si>
  <si>
    <t>N° Abuelos</t>
  </si>
  <si>
    <t>N° Abuelas</t>
  </si>
  <si>
    <t>N° Tíos</t>
  </si>
  <si>
    <t>N° Tías</t>
  </si>
  <si>
    <t>N° Sobrinos</t>
  </si>
  <si>
    <t>N° Sobrinas</t>
  </si>
  <si>
    <t>N° convivientes dentro del hogar</t>
  </si>
  <si>
    <t>N° integrantes del hogar</t>
  </si>
  <si>
    <t>Marque con una X las figuras que estan presentes dentro del hogar</t>
  </si>
  <si>
    <t>* Si el estudiante o representante legal presenta observaciones en el área médica, adjuntar los respectivos justificativos (certificado médico, diagnóstico o carnet del MSP), u observaciones en el área familiar los respectivos documentos que avalen la situación.</t>
  </si>
  <si>
    <t>Paralelo:</t>
  </si>
  <si>
    <t>5. ANTECEDENTES ACADÉMICOS COMPORTAMENTALES</t>
  </si>
  <si>
    <t>¿Cuál es el promedio general del último año o quimestre cursado?</t>
  </si>
  <si>
    <t>Unidad Educativa
Santo Domingo de Guzmán</t>
  </si>
  <si>
    <t>CÓDIGO</t>
  </si>
  <si>
    <t>S/C</t>
  </si>
  <si>
    <t>Versión-01</t>
  </si>
  <si>
    <r>
      <t>Apellidos y Nombres:</t>
    </r>
    <r>
      <rPr>
        <sz val="11"/>
        <color theme="1"/>
        <rFont val="Times New Roman"/>
        <family val="1"/>
      </rPr>
      <t xml:space="preserve"> </t>
    </r>
  </si>
  <si>
    <t xml:space="preserve">CI: </t>
  </si>
  <si>
    <t xml:space="preserve">Edad: </t>
  </si>
  <si>
    <r>
      <t>Fecha de nacimiento:</t>
    </r>
    <r>
      <rPr>
        <sz val="11"/>
        <color theme="1"/>
        <rFont val="Times New Roman"/>
        <family val="1"/>
      </rPr>
      <t xml:space="preserve"> </t>
    </r>
  </si>
  <si>
    <r>
      <t>Dirección domiciliaria:</t>
    </r>
    <r>
      <rPr>
        <sz val="11"/>
        <color theme="1"/>
        <rFont val="Times New Roman"/>
        <family val="1"/>
      </rPr>
      <t xml:space="preserve"> </t>
    </r>
  </si>
  <si>
    <t xml:space="preserve">Grado/curso: </t>
  </si>
  <si>
    <r>
      <t>Teléfono:</t>
    </r>
    <r>
      <rPr>
        <sz val="11"/>
        <color theme="1"/>
        <rFont val="Times New Roman"/>
        <family val="1"/>
      </rPr>
      <t xml:space="preserve"> </t>
    </r>
  </si>
  <si>
    <t xml:space="preserve">Fecha de informe: </t>
  </si>
  <si>
    <t>El estudiante y representante legal no reportan discapacidad o enfermedades de seguimiento continuo.</t>
  </si>
  <si>
    <t>FIRMAS DE RESPONSABILIDAD:</t>
  </si>
  <si>
    <r>
      <t xml:space="preserve">Elaborado por: </t>
    </r>
    <r>
      <rPr>
        <sz val="8"/>
        <color theme="1"/>
        <rFont val="Times New Roman"/>
        <family val="1"/>
      </rPr>
      <t>David Acosta</t>
    </r>
  </si>
  <si>
    <r>
      <t xml:space="preserve">Revisado por: </t>
    </r>
    <r>
      <rPr>
        <sz val="8"/>
        <color theme="1"/>
        <rFont val="Times New Roman"/>
        <family val="1"/>
      </rPr>
      <t>Psc. José Balarezo</t>
    </r>
  </si>
  <si>
    <t>PSICÓLOGO/TRABAJADOR SOCIAL
INSTITUCIONAL</t>
  </si>
  <si>
    <t>COORDINADOR DECE</t>
  </si>
  <si>
    <t>Fecha:</t>
  </si>
  <si>
    <t>TIPO DE BECA</t>
  </si>
  <si>
    <t>Por situación económica.</t>
  </si>
  <si>
    <t>Por enfermedad catastrófica y/o discapacidad del estudiante.</t>
  </si>
  <si>
    <t>Por fallecimiento de sus representantes legales.</t>
  </si>
  <si>
    <t>Por excelencia académica.</t>
  </si>
  <si>
    <t>Por excelencia deportiva.</t>
  </si>
  <si>
    <t>Por ser víctima de violencia de género o víctima indirecta de femicidios.</t>
  </si>
  <si>
    <t>RESPUESTA</t>
  </si>
  <si>
    <t>SALUD</t>
  </si>
  <si>
    <t>SI H</t>
  </si>
  <si>
    <t>NO H</t>
  </si>
  <si>
    <t>SI M</t>
  </si>
  <si>
    <t>La estudiante y representante legal no reportan discapacidad o enfermedades de seguimiento continuo.</t>
  </si>
  <si>
    <t>NO M</t>
  </si>
  <si>
    <t>El estudiante mantiene la condición de</t>
  </si>
  <si>
    <t xml:space="preserve">y el representante legal </t>
  </si>
  <si>
    <t>La estudiante mantiene la condición de</t>
  </si>
  <si>
    <t>Sit. Eco.</t>
  </si>
  <si>
    <t>El estudiante pertenece a un estrato socioeconómico</t>
  </si>
  <si>
    <t>con puntaje de</t>
  </si>
  <si>
    <t>basado en la encuesta de estratificación del nivel socioeconómico del hogar validada por el INEC,</t>
  </si>
  <si>
    <t>con ingresos de $</t>
  </si>
  <si>
    <t>y egresos de $</t>
  </si>
  <si>
    <t>Adjunta mecanizado de aportaciones del IESS</t>
  </si>
  <si>
    <t>Adjunta declaración del impuesto a la renta del año anterior</t>
  </si>
  <si>
    <t>Adjunta declaración juramentada notarizada de ingresos</t>
  </si>
  <si>
    <t>SI H J</t>
  </si>
  <si>
    <t>SI M J</t>
  </si>
  <si>
    <t>La estudiante pertenece a un estrato socioeconómico</t>
  </si>
  <si>
    <t>entregando como justificativo</t>
  </si>
  <si>
    <t>el mecanizado de las aportaciones al IESS del representante legal.</t>
  </si>
  <si>
    <t>la declaración del impuesto a la renta del año anterior a la solicitud.</t>
  </si>
  <si>
    <t>la declaración juramentada notarizada de los ingresos que perciba.</t>
  </si>
  <si>
    <t>sin presentar justificativos.</t>
  </si>
  <si>
    <t>Ley Orgánica Reformatoria de la Ley Orgánica de Educación Intercultural</t>
  </si>
  <si>
    <t>Reglamento General a la Ley Orgánica de Educación Intercultural</t>
  </si>
  <si>
    <t xml:space="preserve">N° </t>
  </si>
  <si>
    <t>Artículos: 7, 8 y 58.</t>
  </si>
  <si>
    <t>Artículos: 103, 105, 106, 107 y 108.</t>
  </si>
  <si>
    <t>Describa el tipo de enfermedad del estudiante y los certificados médicos que anexa:</t>
  </si>
  <si>
    <t>7. ANTECEDENTES COMPORTAMENTALES Y ACADÉMICOS</t>
  </si>
  <si>
    <t>FAMILIA</t>
  </si>
  <si>
    <t>Familia</t>
  </si>
  <si>
    <t>Respuesta</t>
  </si>
  <si>
    <t>La composición del hogar parte de una</t>
  </si>
  <si>
    <t>familia monoparental</t>
  </si>
  <si>
    <t>familia nuclear</t>
  </si>
  <si>
    <t>familia extensa</t>
  </si>
  <si>
    <t>familia reconstituida</t>
  </si>
  <si>
    <t>familia monoparental extensa</t>
  </si>
  <si>
    <t>familia reconstituida extensa</t>
  </si>
  <si>
    <t>integrantes</t>
  </si>
  <si>
    <t xml:space="preserve"> con representante legal de estado civil</t>
  </si>
  <si>
    <t>soltero/a</t>
  </si>
  <si>
    <t>casado/a</t>
  </si>
  <si>
    <t>viudo/a</t>
  </si>
  <si>
    <t>divorciado/a</t>
  </si>
  <si>
    <t>union Libre</t>
  </si>
  <si>
    <t>Rendi.</t>
  </si>
  <si>
    <t>Conforme el último informe académico del estudiante reporta un grado comportamental de</t>
  </si>
  <si>
    <t xml:space="preserve"> y un promedio de </t>
  </si>
  <si>
    <t>No se presenta el grado comportamental o rendimiento académico del estudiante.</t>
  </si>
  <si>
    <t>Concl.</t>
  </si>
  <si>
    <t xml:space="preserve">El estudiante pertenece a una </t>
  </si>
  <si>
    <t xml:space="preserve"> integrantes ubicados en el estrato socioeconomico </t>
  </si>
  <si>
    <t xml:space="preserve">, con registro de ingresos familiares de $ </t>
  </si>
  <si>
    <t xml:space="preserve"> y gastos por $ </t>
  </si>
  <si>
    <t xml:space="preserve"> y promedio de </t>
  </si>
  <si>
    <t xml:space="preserve">, en el area de salud </t>
  </si>
  <si>
    <t xml:space="preserve">, el estudiante registra un grado comprotamental de </t>
  </si>
  <si>
    <t>Analizar el caso en Consejo Ejecutivo.
Realizar el seguimiento respectivo.</t>
  </si>
  <si>
    <t>Salud RL</t>
  </si>
  <si>
    <t>Describa el tipo de enfermedad del representante legal y los certificados médicos que anexa:</t>
  </si>
  <si>
    <t>SALUD RL</t>
  </si>
  <si>
    <t>El representante legal presenta la condición de</t>
  </si>
  <si>
    <t>La representante legal presenta la condición de</t>
  </si>
  <si>
    <t>Página 1 de 1</t>
  </si>
  <si>
    <t>RECOM.</t>
  </si>
  <si>
    <t>F</t>
  </si>
  <si>
    <t>S</t>
  </si>
  <si>
    <t>N</t>
  </si>
  <si>
    <t>S Siempre</t>
  </si>
  <si>
    <t>F Frecuentemente</t>
  </si>
  <si>
    <t>O Ocacionalente</t>
  </si>
  <si>
    <t>N Nunca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</si>
</sst>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 &quot;$&quot;* #,##0.00_ ;_ &quot;$&quot;* \-#,##0.00_ ;_ &quot;$&quot;* &quot;-&quot;??_ ;_ @_ "/>
  </numFmts>
  <fonts count="18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0"/>
      <name val="Times New Roman"/>
      <family val="1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i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20"/>
      <color theme="1"/>
      <name val="Chaparral Pro"/>
      <family val="1"/>
    </font>
    <font>
      <b/>
      <sz val="11"/>
      <color theme="1"/>
      <name val="Chaparral Pro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" borderId="0" applyNumberFormat="0" applyBorder="0" applyAlignment="0" applyProtection="0"/>
  </cellStyleXfs>
  <cellXfs count="19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4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2" fillId="0" borderId="5" xfId="0" applyFont="1" applyBorder="1"/>
    <xf numFmtId="0" fontId="1" fillId="0" borderId="0" xfId="0" applyFont="1"/>
    <xf numFmtId="0" fontId="4" fillId="0" borderId="0" xfId="0" applyFont="1"/>
    <xf numFmtId="0" fontId="1" fillId="0" borderId="5" xfId="0" applyFont="1" applyBorder="1"/>
    <xf numFmtId="0" fontId="2" fillId="0" borderId="7" xfId="0" applyFont="1" applyBorder="1"/>
    <xf numFmtId="0" fontId="0" fillId="0" borderId="3" xfId="0" applyBorder="1"/>
    <xf numFmtId="44" fontId="2" fillId="0" borderId="1" xfId="1" applyFont="1" applyBorder="1"/>
    <xf numFmtId="0" fontId="2" fillId="0" borderId="0" xfId="0" applyFont="1" applyAlignment="1">
      <alignment horizontal="center" vertical="center"/>
    </xf>
    <xf numFmtId="0" fontId="0" fillId="0" borderId="6" xfId="0" applyBorder="1"/>
    <xf numFmtId="0" fontId="0" fillId="0" borderId="5" xfId="0" applyBorder="1"/>
    <xf numFmtId="49" fontId="2" fillId="0" borderId="1" xfId="0" applyNumberFormat="1" applyFont="1" applyBorder="1" applyProtection="1">
      <protection locked="0"/>
    </xf>
    <xf numFmtId="14" fontId="2" fillId="0" borderId="13" xfId="0" applyNumberFormat="1" applyFont="1" applyBorder="1" applyProtection="1">
      <protection locked="0"/>
    </xf>
    <xf numFmtId="49" fontId="2" fillId="0" borderId="14" xfId="0" applyNumberFormat="1" applyFont="1" applyBorder="1" applyProtection="1">
      <protection locked="0"/>
    </xf>
    <xf numFmtId="44" fontId="2" fillId="0" borderId="1" xfId="1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8" xfId="0" applyFont="1" applyBorder="1"/>
    <xf numFmtId="0" fontId="4" fillId="0" borderId="9" xfId="0" applyFont="1" applyBorder="1"/>
    <xf numFmtId="0" fontId="4" fillId="0" borderId="6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4" xfId="0" applyBorder="1"/>
    <xf numFmtId="0" fontId="1" fillId="3" borderId="1" xfId="3" applyFont="1" applyBorder="1"/>
    <xf numFmtId="0" fontId="2" fillId="3" borderId="1" xfId="3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3" applyFont="1" applyBorder="1"/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5" fillId="0" borderId="5" xfId="0" applyFont="1" applyBorder="1"/>
    <xf numFmtId="49" fontId="2" fillId="0" borderId="1" xfId="0" applyNumberFormat="1" applyFont="1" applyBorder="1" applyAlignment="1" applyProtection="1">
      <alignment horizontal="left"/>
      <protection locked="0"/>
    </xf>
    <xf numFmtId="9" fontId="2" fillId="0" borderId="1" xfId="2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8" fillId="0" borderId="0" xfId="0" applyFont="1"/>
    <xf numFmtId="0" fontId="10" fillId="0" borderId="0" xfId="0" applyFont="1" applyAlignment="1">
      <alignment horizontal="right"/>
    </xf>
    <xf numFmtId="0" fontId="10" fillId="0" borderId="6" xfId="0" applyFont="1" applyBorder="1" applyAlignment="1">
      <alignment horizontal="left"/>
    </xf>
    <xf numFmtId="0" fontId="11" fillId="0" borderId="0" xfId="0" applyFont="1" applyAlignment="1">
      <alignment horizontal="left" vertical="top" wrapText="1"/>
    </xf>
    <xf numFmtId="0" fontId="2" fillId="0" borderId="2" xfId="0" applyFont="1" applyBorder="1"/>
    <xf numFmtId="49" fontId="2" fillId="0" borderId="16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right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14" fillId="0" borderId="1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4" xfId="0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justify" vertical="justify" wrapText="1"/>
    </xf>
    <xf numFmtId="0" fontId="1" fillId="0" borderId="8" xfId="0" applyFont="1" applyBorder="1" applyAlignment="1">
      <alignment horizontal="center" vertical="center"/>
    </xf>
    <xf numFmtId="0" fontId="2" fillId="0" borderId="11" xfId="0" applyFont="1" applyBorder="1"/>
    <xf numFmtId="0" fontId="2" fillId="0" borderId="0" xfId="0" applyFont="1" applyAlignment="1">
      <alignment wrapText="1"/>
    </xf>
    <xf numFmtId="0" fontId="1" fillId="0" borderId="10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9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0" fontId="17" fillId="0" borderId="6" xfId="0" applyFont="1" applyBorder="1" applyAlignment="1">
      <alignment horizontal="right"/>
    </xf>
    <xf numFmtId="0" fontId="12" fillId="0" borderId="15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0" fillId="0" borderId="1" xfId="0" applyNumberFormat="1" applyBorder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wrapText="1"/>
    </xf>
    <xf numFmtId="49" fontId="2" fillId="0" borderId="10" xfId="0" applyNumberFormat="1" applyFont="1" applyBorder="1" applyAlignment="1" applyProtection="1">
      <alignment horizontal="left"/>
      <protection locked="0"/>
    </xf>
    <xf numFmtId="49" fontId="2" fillId="0" borderId="11" xfId="0" applyNumberFormat="1" applyFont="1" applyBorder="1" applyAlignment="1" applyProtection="1">
      <alignment horizontal="left"/>
      <protection locked="0"/>
    </xf>
    <xf numFmtId="49" fontId="2" fillId="0" borderId="12" xfId="0" applyNumberFormat="1" applyFont="1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49" fontId="2" fillId="0" borderId="10" xfId="0" applyNumberFormat="1" applyFont="1" applyBorder="1" applyAlignment="1" applyProtection="1">
      <alignment horizontal="left" vertical="center"/>
      <protection locked="0"/>
    </xf>
    <xf numFmtId="49" fontId="2" fillId="0" borderId="11" xfId="0" applyNumberFormat="1" applyFont="1" applyBorder="1" applyAlignment="1" applyProtection="1">
      <alignment horizontal="left" vertical="center"/>
      <protection locked="0"/>
    </xf>
    <xf numFmtId="49" fontId="2" fillId="0" borderId="12" xfId="0" applyNumberFormat="1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 applyProtection="1">
      <alignment horizontal="left" wrapText="1"/>
      <protection locked="0"/>
    </xf>
    <xf numFmtId="0" fontId="2" fillId="0" borderId="11" xfId="0" applyFont="1" applyBorder="1" applyAlignment="1" applyProtection="1">
      <alignment horizontal="left" wrapText="1"/>
      <protection locked="0"/>
    </xf>
    <xf numFmtId="0" fontId="2" fillId="0" borderId="12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justify" vertical="justify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49" fontId="2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justify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wrapText="1"/>
    </xf>
  </cellXfs>
  <cellStyles count="4">
    <cellStyle name="40% - Énfasis1" xfId="3" builtinId="31"/>
    <cellStyle name="Moneda" xfId="1" builtinId="4"/>
    <cellStyle name="Normal" xfId="0" builtinId="0"/>
    <cellStyle name="Porcentaje" xfId="2" builtinId="5"/>
  </cellStyles>
  <dxfs count="32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2" xr9:uid="{95BDFCEB-2022-4443-8956-50C6389C1FD1}">
      <tableStyleElement type="wholeTable" dxfId="31"/>
      <tableStyleElement type="headerRow" dxfId="3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30905</xdr:rowOff>
    </xdr:from>
    <xdr:to>
      <xdr:col>8</xdr:col>
      <xdr:colOff>659056</xdr:colOff>
      <xdr:row>4</xdr:row>
      <xdr:rowOff>152902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A5A1A62-0A62-48CA-96D2-1474748E6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1" y="30905"/>
          <a:ext cx="7202316" cy="883997"/>
        </a:xfrm>
        <a:prstGeom prst="rect">
          <a:avLst/>
        </a:prstGeom>
      </xdr:spPr>
    </xdr:pic>
    <xdr:clientData/>
  </xdr:twoCellAnchor>
  <xdr:twoCellAnchor>
    <xdr:from>
      <xdr:col>1</xdr:col>
      <xdr:colOff>190499</xdr:colOff>
      <xdr:row>3</xdr:row>
      <xdr:rowOff>85725</xdr:rowOff>
    </xdr:from>
    <xdr:to>
      <xdr:col>7</xdr:col>
      <xdr:colOff>561975</xdr:colOff>
      <xdr:row>4</xdr:row>
      <xdr:rowOff>142875</xdr:rowOff>
    </xdr:to>
    <xdr:sp macro="" textlink="">
      <xdr:nvSpPr>
        <xdr:cNvPr id="2" name="Cuadro de texto 4">
          <a:extLst>
            <a:ext uri="{FF2B5EF4-FFF2-40B4-BE49-F238E27FC236}">
              <a16:creationId xmlns:a16="http://schemas.microsoft.com/office/drawing/2014/main" id="{682C97B7-1A90-44A7-A263-EC9A74369F82}"/>
            </a:ext>
          </a:extLst>
        </xdr:cNvPr>
        <xdr:cNvSpPr txBox="1">
          <a:spLocks noChangeArrowheads="1"/>
        </xdr:cNvSpPr>
      </xdr:nvSpPr>
      <xdr:spPr bwMode="auto">
        <a:xfrm>
          <a:off x="952499" y="657225"/>
          <a:ext cx="4943476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C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CUESTIONARIO DE INFORMACIÓN COMPLEMENTARIA</a:t>
          </a:r>
        </a:p>
      </xdr:txBody>
    </xdr:sp>
    <xdr:clientData/>
  </xdr:twoCellAnchor>
  <xdr:twoCellAnchor>
    <xdr:from>
      <xdr:col>7</xdr:col>
      <xdr:colOff>600882</xdr:colOff>
      <xdr:row>0</xdr:row>
      <xdr:rowOff>171450</xdr:rowOff>
    </xdr:from>
    <xdr:to>
      <xdr:col>8</xdr:col>
      <xdr:colOff>640663</xdr:colOff>
      <xdr:row>3</xdr:row>
      <xdr:rowOff>152400</xdr:rowOff>
    </xdr:to>
    <xdr:sp macro="" textlink="">
      <xdr:nvSpPr>
        <xdr:cNvPr id="3" name="Cuadro de texto 6">
          <a:extLst>
            <a:ext uri="{FF2B5EF4-FFF2-40B4-BE49-F238E27FC236}">
              <a16:creationId xmlns:a16="http://schemas.microsoft.com/office/drawing/2014/main" id="{B108654E-D8F1-47A0-A71F-A72348B991EA}"/>
            </a:ext>
          </a:extLst>
        </xdr:cNvPr>
        <xdr:cNvSpPr txBox="1">
          <a:spLocks noChangeArrowheads="1"/>
        </xdr:cNvSpPr>
      </xdr:nvSpPr>
      <xdr:spPr bwMode="auto">
        <a:xfrm>
          <a:off x="6092252" y="171450"/>
          <a:ext cx="801781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C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S/C</a:t>
          </a:r>
          <a:endParaRPr lang="es-EC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es-EC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2023-06-12</a:t>
          </a:r>
          <a:endParaRPr lang="es-EC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es-EC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Versión-01</a:t>
          </a:r>
          <a:endParaRPr lang="es-EC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es-EC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7</xdr:col>
      <xdr:colOff>552011</xdr:colOff>
      <xdr:row>3</xdr:row>
      <xdr:rowOff>80804</xdr:rowOff>
    </xdr:from>
    <xdr:to>
      <xdr:col>8</xdr:col>
      <xdr:colOff>706092</xdr:colOff>
      <xdr:row>4</xdr:row>
      <xdr:rowOff>157004</xdr:rowOff>
    </xdr:to>
    <xdr:sp macro="" textlink="">
      <xdr:nvSpPr>
        <xdr:cNvPr id="4" name="Cuadro de texto 5">
          <a:extLst>
            <a:ext uri="{FF2B5EF4-FFF2-40B4-BE49-F238E27FC236}">
              <a16:creationId xmlns:a16="http://schemas.microsoft.com/office/drawing/2014/main" id="{581DF865-E61E-4541-9E1B-3F136396156F}"/>
            </a:ext>
          </a:extLst>
        </xdr:cNvPr>
        <xdr:cNvSpPr txBox="1">
          <a:spLocks noChangeArrowheads="1"/>
        </xdr:cNvSpPr>
      </xdr:nvSpPr>
      <xdr:spPr bwMode="auto">
        <a:xfrm>
          <a:off x="6043381" y="652304"/>
          <a:ext cx="916081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C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Página 1 de 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25619</xdr:colOff>
      <xdr:row>0</xdr:row>
      <xdr:rowOff>142875</xdr:rowOff>
    </xdr:from>
    <xdr:to>
      <xdr:col>0</xdr:col>
      <xdr:colOff>748171</xdr:colOff>
      <xdr:row>4</xdr:row>
      <xdr:rowOff>58511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C852AD-92AA-4140-A1D1-46F043094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19" y="142875"/>
          <a:ext cx="722552" cy="68716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E9A991-8089-4325-8067-825F32AC1497}" name="Tabla1" displayName="Tabla1" ref="A1:A7" totalsRowShown="0" headerRowDxfId="29" dataDxfId="27" headerRowBorderDxfId="28" tableBorderDxfId="26" totalsRowBorderDxfId="25">
  <autoFilter ref="A1:A7" xr:uid="{D225A5F6-79AC-4F56-8B46-55BED8DABC59}"/>
  <tableColumns count="1">
    <tableColumn id="1" xr3:uid="{2CA2B18C-6B7E-494B-B61B-34B37D525E09}" name="TIPO DE BECA" dataDxfId="24"/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CCA60D-67DE-4F80-8850-11C0EFBAA13E}" name="Tabla3" displayName="Tabla3" ref="C1:D5" totalsRowShown="0" tableBorderDxfId="23">
  <autoFilter ref="C1:D5" xr:uid="{79CCA60D-67DE-4F80-8850-11C0EFBAA13E}"/>
  <tableColumns count="2">
    <tableColumn id="1" xr3:uid="{BB8C7056-1F24-4706-8F30-F5F5DA5BEEFC}" name="SALUD" dataDxfId="22"/>
    <tableColumn id="2" xr3:uid="{DCD1CF40-823B-45EA-AA94-5F733D0DE31F}" name="RESPUESTA" dataDxfId="21"/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BBF81CE-18BE-43C0-92B0-8BACF9FB86E0}" name="Tabla4" displayName="Tabla4" ref="C7:D11" totalsRowShown="0" headerRowDxfId="20">
  <autoFilter ref="C7:D11" xr:uid="{7BBF81CE-18BE-43C0-92B0-8BACF9FB86E0}"/>
  <tableColumns count="2">
    <tableColumn id="1" xr3:uid="{A2E1BD9B-C764-41C7-ACAF-8D1556FD800C}" name="Sit. Eco." dataDxfId="19"/>
    <tableColumn id="2" xr3:uid="{CC2E01C9-53F8-4549-969E-42248D7A1DF0}" name="RESPUESTA" dataDxfId="18">
      <calculatedColumnFormula>CONCATENATE(F8," ",LISTADO!E$10," ",'INF-OPC'!G8," ",LISTADO!E$9,"/1000"," ",'INF-OPC'!H8," ",I8," ",CUESTIONARIO!D$17," ",J8," ",CUESTIONARIO!D$26," ",K8," ",L8)</calculatedColumnFormula>
    </tableColumn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7B1502-EEA1-44FE-9C3F-1BF8B8DE1191}" name="Tabla2" displayName="Tabla2" ref="C13:D15" totalsRowShown="0" headerRowDxfId="17" dataDxfId="16">
  <autoFilter ref="C13:D15" xr:uid="{FF7B1502-EEA1-44FE-9C3F-1BF8B8DE1191}"/>
  <tableColumns count="2">
    <tableColumn id="1" xr3:uid="{63B9A509-64C9-4842-8F07-D640CA391874}" name="Familia" dataDxfId="15"/>
    <tableColumn id="2" xr3:uid="{A8158B1C-2829-4EF5-AD71-4931BF8180E4}" name="Respuesta" dataDxfId="14">
      <calculatedColumnFormula>CONCATENATE(F$14," ",LISTADO!E$20, " ","de"," ",CUESTIONARIO!C$147," ",G$14,H$14," ",CUESTIONARIO!G$147)</calculatedColumnFormula>
    </tableColumn>
  </tableColumns>
  <tableStyleInfo name="Estilo de tabla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6F9FC4E-4A6B-4D49-BC9A-FB5740CA60AE}" name="Tabla5" displayName="Tabla5" ref="C17:D19" totalsRowShown="0" headerRowDxfId="13" dataDxfId="12">
  <autoFilter ref="C17:D19" xr:uid="{A6F9FC4E-4A6B-4D49-BC9A-FB5740CA60AE}"/>
  <tableColumns count="2">
    <tableColumn id="1" xr3:uid="{541B2986-BE1D-4E7E-A2A2-417BA39A70BD}" name="Rendi." dataDxfId="11"/>
    <tableColumn id="2" xr3:uid="{31965C9D-7A54-4407-BAFF-2DD1132428C6}" name="Respuesta" dataDxfId="10">
      <calculatedColumnFormula>CONCATENATE(F$18," ",G$18,H18,CUESTIONARIO!G172,".")</calculatedColumnFormula>
    </tableColumn>
  </tableColumns>
  <tableStyleInfo name="Estilo de tabla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D409E8F-F74B-487D-9759-0DC28E347A89}" name="Tabla7" displayName="Tabla7" ref="C25:D27" totalsRowShown="0" headerRowDxfId="9" headerRowBorderDxfId="8" tableBorderDxfId="7" totalsRowBorderDxfId="6">
  <autoFilter ref="C25:D27" xr:uid="{1D409E8F-F74B-487D-9759-0DC28E347A89}"/>
  <tableColumns count="2">
    <tableColumn id="1" xr3:uid="{301CC638-93EF-4413-9A72-6F01104621C6}" name="Salud RL" dataDxfId="5"/>
    <tableColumn id="2" xr3:uid="{7BAE19CD-21B2-4248-99D8-D4255228E6A0}" name="Respuesta" dataDxfId="4">
      <calculatedColumnFormula>CONCATENATE(F26," ",CUESTIONARIO!A$163)</calculatedColumnFormula>
    </tableColumn>
  </tableColumns>
  <tableStyleInfo name="Estilo de tabla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A20B373-CE86-4E22-9A9C-599449CFDBE6}" name="Tabla8" displayName="Tabla8" ref="C29:D31" totalsRowShown="0" headerRowDxfId="3" dataDxfId="2">
  <autoFilter ref="C29:D31" xr:uid="{4A20B373-CE86-4E22-9A9C-599449CFDBE6}"/>
  <tableColumns count="2">
    <tableColumn id="1" xr3:uid="{FA73D9BB-E9B8-4A4D-8D4D-20FAEE1EE090}" name="RECOM." dataDxfId="1"/>
    <tableColumn id="2" xr3:uid="{37B00A2F-DE46-4107-90D5-D8022F8B3914}" name="Respuesta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4EF0-8BCF-4F48-B3F1-23A1B197A2C1}">
  <dimension ref="A1:J181"/>
  <sheetViews>
    <sheetView showGridLines="0" tabSelected="1" showWhiteSpace="0" view="pageBreakPreview" zoomScale="160" zoomScaleNormal="100" zoomScaleSheetLayoutView="160" zoomScalePageLayoutView="115" workbookViewId="0">
      <selection activeCell="I8" sqref="I8"/>
    </sheetView>
  </sheetViews>
  <sheetFormatPr baseColWidth="10" defaultColWidth="10.7109375" defaultRowHeight="15"/>
  <cols>
    <col min="1" max="1" width="11.7109375" customWidth="1"/>
    <col min="3" max="3" width="12.42578125" customWidth="1"/>
    <col min="4" max="4" width="12.140625" bestFit="1" customWidth="1"/>
    <col min="5" max="5" width="11.85546875" bestFit="1" customWidth="1"/>
    <col min="7" max="7" width="12.140625" customWidth="1"/>
    <col min="9" max="9" width="12.7109375" bestFit="1" customWidth="1"/>
    <col min="10" max="10" width="2.140625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26" t="s">
        <v>0</v>
      </c>
      <c r="B7" s="126"/>
      <c r="C7" s="126"/>
      <c r="D7" s="126"/>
      <c r="E7" s="126"/>
      <c r="F7" s="126"/>
      <c r="G7" s="126"/>
      <c r="H7" s="126"/>
      <c r="I7" s="126"/>
    </row>
    <row r="8" spans="1:9">
      <c r="A8" s="119" t="s">
        <v>1</v>
      </c>
      <c r="B8" s="119"/>
      <c r="C8" s="142"/>
      <c r="D8" s="143"/>
      <c r="E8" s="143"/>
      <c r="F8" s="144"/>
      <c r="G8" s="119" t="s">
        <v>2</v>
      </c>
      <c r="H8" s="119"/>
      <c r="I8" s="28"/>
    </row>
    <row r="9" spans="1:9">
      <c r="A9" s="119" t="s">
        <v>3</v>
      </c>
      <c r="B9" s="119"/>
      <c r="C9" s="28"/>
      <c r="D9" s="1"/>
      <c r="E9" s="2" t="s">
        <v>4</v>
      </c>
      <c r="F9" s="28"/>
      <c r="G9" s="1"/>
      <c r="H9" s="1"/>
      <c r="I9" s="1"/>
    </row>
    <row r="10" spans="1:9">
      <c r="A10" s="126" t="s">
        <v>206</v>
      </c>
      <c r="B10" s="126"/>
      <c r="C10" s="126"/>
      <c r="D10" s="126"/>
      <c r="E10" s="126"/>
      <c r="F10" s="126"/>
      <c r="G10" s="126"/>
      <c r="H10" s="126"/>
      <c r="I10" s="126"/>
    </row>
    <row r="11" spans="1:9">
      <c r="A11" s="119" t="s">
        <v>9</v>
      </c>
      <c r="B11" s="119"/>
      <c r="C11" s="119"/>
      <c r="D11" s="51"/>
      <c r="E11" s="7"/>
      <c r="F11" s="7"/>
      <c r="G11" s="7"/>
      <c r="H11" s="7"/>
      <c r="I11" s="7"/>
    </row>
    <row r="12" spans="1:9">
      <c r="A12" s="116" t="s">
        <v>1</v>
      </c>
      <c r="B12" s="117"/>
      <c r="C12" s="136"/>
      <c r="D12" s="137"/>
      <c r="E12" s="137"/>
      <c r="F12" s="138"/>
      <c r="G12" s="117" t="s">
        <v>2</v>
      </c>
      <c r="H12" s="117"/>
      <c r="I12" s="28"/>
    </row>
    <row r="13" spans="1:9">
      <c r="A13" s="125" t="s">
        <v>5</v>
      </c>
      <c r="B13" s="119"/>
      <c r="C13" s="29"/>
      <c r="D13" s="2" t="s">
        <v>6</v>
      </c>
      <c r="E13" s="30"/>
      <c r="F13" s="1"/>
      <c r="G13" s="1"/>
      <c r="H13" s="1"/>
      <c r="I13" s="4"/>
    </row>
    <row r="14" spans="1:9">
      <c r="A14" s="125" t="s">
        <v>7</v>
      </c>
      <c r="B14" s="119"/>
      <c r="C14" s="139"/>
      <c r="D14" s="140"/>
      <c r="E14" s="140"/>
      <c r="F14" s="140"/>
      <c r="G14" s="140"/>
      <c r="H14" s="140"/>
      <c r="I14" s="141"/>
    </row>
    <row r="15" spans="1:9">
      <c r="A15" s="129" t="s">
        <v>8</v>
      </c>
      <c r="B15" s="130"/>
      <c r="C15" s="130"/>
      <c r="D15" s="51"/>
      <c r="E15" s="61" t="s">
        <v>229</v>
      </c>
      <c r="F15" s="62"/>
      <c r="G15" s="5"/>
      <c r="H15" s="5"/>
      <c r="I15" s="6"/>
    </row>
    <row r="16" spans="1:9">
      <c r="A16" s="126" t="s">
        <v>10</v>
      </c>
      <c r="B16" s="126"/>
      <c r="C16" s="126"/>
      <c r="D16" s="126"/>
      <c r="E16" s="126"/>
      <c r="F16" s="126"/>
      <c r="G16" s="126"/>
      <c r="H16" s="126"/>
      <c r="I16" s="126"/>
    </row>
    <row r="17" spans="1:9">
      <c r="A17" s="127" t="s">
        <v>11</v>
      </c>
      <c r="B17" s="128"/>
      <c r="C17" s="128"/>
      <c r="D17" s="31"/>
      <c r="E17" s="109" t="s">
        <v>274</v>
      </c>
      <c r="F17" s="110"/>
      <c r="G17" s="110"/>
      <c r="H17" s="110"/>
      <c r="I17" s="32"/>
    </row>
    <row r="18" spans="1:9" ht="15" customHeight="1">
      <c r="A18" s="14" t="s">
        <v>19</v>
      </c>
      <c r="B18" s="15"/>
      <c r="C18" s="15"/>
      <c r="D18" s="15"/>
      <c r="E18" s="112" t="s">
        <v>275</v>
      </c>
      <c r="F18" s="112"/>
      <c r="G18" s="112"/>
      <c r="H18" s="113"/>
      <c r="I18" s="85"/>
    </row>
    <row r="19" spans="1:9">
      <c r="A19" s="125" t="s">
        <v>12</v>
      </c>
      <c r="B19" s="119"/>
      <c r="C19" s="1"/>
      <c r="D19" s="31"/>
      <c r="E19" s="111" t="s">
        <v>276</v>
      </c>
      <c r="F19" s="111"/>
      <c r="G19" s="111"/>
      <c r="H19" s="111"/>
      <c r="I19" s="32"/>
    </row>
    <row r="20" spans="1:9">
      <c r="A20" s="125" t="s">
        <v>13</v>
      </c>
      <c r="B20" s="119"/>
      <c r="C20" s="1"/>
      <c r="D20" s="31"/>
      <c r="E20" s="1"/>
      <c r="F20" s="1"/>
      <c r="G20" s="1"/>
      <c r="H20" s="1"/>
      <c r="I20" s="4"/>
    </row>
    <row r="21" spans="1:9">
      <c r="A21" s="125" t="s">
        <v>14</v>
      </c>
      <c r="B21" s="119"/>
      <c r="C21" s="1"/>
      <c r="D21" s="31"/>
      <c r="E21" s="1"/>
      <c r="F21" s="1"/>
      <c r="G21" s="1"/>
      <c r="H21" s="1"/>
      <c r="I21" s="4"/>
    </row>
    <row r="22" spans="1:9">
      <c r="A22" s="125" t="s">
        <v>15</v>
      </c>
      <c r="B22" s="119"/>
      <c r="C22" s="1"/>
      <c r="D22" s="31"/>
      <c r="E22" s="1"/>
      <c r="F22" s="1"/>
      <c r="G22" s="1"/>
      <c r="H22" s="1"/>
      <c r="I22" s="4"/>
    </row>
    <row r="23" spans="1:9">
      <c r="A23" s="125" t="s">
        <v>16</v>
      </c>
      <c r="B23" s="119"/>
      <c r="C23" s="1"/>
      <c r="D23" s="31"/>
      <c r="E23" s="1"/>
      <c r="F23" s="1"/>
      <c r="G23" s="1"/>
      <c r="H23" s="1"/>
      <c r="I23" s="4"/>
    </row>
    <row r="24" spans="1:9">
      <c r="A24" s="125" t="s">
        <v>17</v>
      </c>
      <c r="B24" s="119"/>
      <c r="C24" s="1"/>
      <c r="D24" s="31"/>
      <c r="E24" s="1"/>
      <c r="F24" s="1"/>
      <c r="G24" s="1"/>
      <c r="H24" s="1"/>
      <c r="I24" s="4"/>
    </row>
    <row r="25" spans="1:9">
      <c r="A25" s="125" t="s">
        <v>18</v>
      </c>
      <c r="B25" s="119"/>
      <c r="C25" s="1"/>
      <c r="D25" s="31"/>
      <c r="E25" s="1"/>
      <c r="F25" s="1"/>
      <c r="G25" s="1"/>
      <c r="H25" s="1"/>
      <c r="I25" s="4"/>
    </row>
    <row r="26" spans="1:9">
      <c r="A26" s="129" t="s">
        <v>20</v>
      </c>
      <c r="B26" s="130"/>
      <c r="C26" s="5"/>
      <c r="D26" s="24">
        <f>SUM(D19:D25)</f>
        <v>0</v>
      </c>
      <c r="E26" s="5"/>
      <c r="F26" s="5"/>
      <c r="G26" s="5"/>
      <c r="H26" s="5"/>
      <c r="I26" s="6"/>
    </row>
    <row r="27" spans="1:9">
      <c r="A27" s="135" t="s">
        <v>56</v>
      </c>
      <c r="B27" s="135"/>
      <c r="C27" s="135"/>
      <c r="D27" s="135"/>
      <c r="E27" s="135"/>
      <c r="F27" s="135"/>
      <c r="G27" s="135"/>
      <c r="H27" s="135"/>
      <c r="I27" s="135"/>
    </row>
    <row r="28" spans="1:9">
      <c r="A28" s="16" t="s">
        <v>21</v>
      </c>
      <c r="B28" s="17"/>
      <c r="C28" s="17"/>
      <c r="D28" s="13"/>
      <c r="E28" s="13"/>
      <c r="F28" s="13"/>
      <c r="G28" s="13"/>
      <c r="H28" s="13"/>
      <c r="I28" s="3"/>
    </row>
    <row r="29" spans="1:9">
      <c r="A29" s="18" t="s">
        <v>22</v>
      </c>
      <c r="B29" s="19"/>
      <c r="C29" s="19"/>
      <c r="D29" s="32"/>
      <c r="E29" s="20" t="str">
        <f>IF(D29="X",SUM(59)," ")</f>
        <v xml:space="preserve"> </v>
      </c>
      <c r="F29" s="20"/>
      <c r="G29" s="20"/>
      <c r="H29" s="20"/>
      <c r="I29" s="4"/>
    </row>
    <row r="30" spans="1:9">
      <c r="A30" s="18" t="s">
        <v>23</v>
      </c>
      <c r="B30" s="19"/>
      <c r="C30" s="19"/>
      <c r="D30" s="32"/>
      <c r="E30" s="20" t="str">
        <f>IF(D30="X",SUM(59)," ")</f>
        <v xml:space="preserve"> </v>
      </c>
      <c r="F30" s="20"/>
      <c r="G30" s="20"/>
      <c r="H30" s="20"/>
      <c r="I30" s="4"/>
    </row>
    <row r="31" spans="1:9">
      <c r="A31" s="18" t="s">
        <v>24</v>
      </c>
      <c r="B31" s="19"/>
      <c r="C31" s="19"/>
      <c r="D31" s="32"/>
      <c r="E31" s="20" t="str">
        <f>IF(D31="X",SUM(59)," ")</f>
        <v xml:space="preserve"> </v>
      </c>
      <c r="F31" s="20"/>
      <c r="G31" s="20"/>
      <c r="H31" s="20"/>
      <c r="I31" s="4"/>
    </row>
    <row r="32" spans="1:9">
      <c r="A32" s="18" t="s">
        <v>25</v>
      </c>
      <c r="B32" s="19"/>
      <c r="C32" s="19"/>
      <c r="D32" s="32"/>
      <c r="E32" s="20" t="str">
        <f>IF(D32="X",SUM(59)," ")</f>
        <v xml:space="preserve"> </v>
      </c>
      <c r="F32" s="20"/>
      <c r="G32" s="20"/>
      <c r="H32" s="20"/>
      <c r="I32" s="4"/>
    </row>
    <row r="33" spans="1:9">
      <c r="A33" s="18" t="s">
        <v>26</v>
      </c>
      <c r="B33" s="19"/>
      <c r="C33" s="19"/>
      <c r="D33" s="32"/>
      <c r="E33" s="20" t="str">
        <f>IF(D33="X",SUM(40)," ")</f>
        <v xml:space="preserve"> </v>
      </c>
      <c r="F33" s="20"/>
      <c r="G33" s="20"/>
      <c r="H33" s="20"/>
      <c r="I33" s="4"/>
    </row>
    <row r="34" spans="1:9">
      <c r="A34" s="18" t="s">
        <v>27</v>
      </c>
      <c r="B34" s="19"/>
      <c r="C34" s="19"/>
      <c r="D34" s="32"/>
      <c r="E34" s="20" t="str">
        <f>IF(D34="X",SUM(4)," ")</f>
        <v xml:space="preserve"> </v>
      </c>
      <c r="F34" s="20"/>
      <c r="G34" s="20"/>
      <c r="H34" s="20"/>
      <c r="I34" s="4"/>
    </row>
    <row r="35" spans="1:9">
      <c r="A35" s="18" t="s">
        <v>28</v>
      </c>
      <c r="B35" s="19"/>
      <c r="C35" s="19"/>
      <c r="D35" s="32"/>
      <c r="E35" s="20" t="str">
        <f>IF(D35="X",SUM(0)," ")</f>
        <v xml:space="preserve"> </v>
      </c>
      <c r="F35" s="20" t="s">
        <v>31</v>
      </c>
      <c r="G35" s="20">
        <f>SUM(E29:E35)</f>
        <v>0</v>
      </c>
      <c r="H35" s="20"/>
      <c r="I35" s="4"/>
    </row>
    <row r="36" spans="1:9">
      <c r="A36" s="21" t="s">
        <v>32</v>
      </c>
      <c r="B36" s="1"/>
      <c r="C36" s="1"/>
      <c r="D36" s="1"/>
      <c r="E36" s="1"/>
      <c r="F36" s="1"/>
      <c r="G36" s="1"/>
      <c r="H36" s="1"/>
      <c r="I36" s="4"/>
    </row>
    <row r="37" spans="1:9">
      <c r="A37" s="18" t="s">
        <v>33</v>
      </c>
      <c r="B37" s="1"/>
      <c r="C37" s="1"/>
      <c r="D37" s="32"/>
      <c r="E37" s="20" t="str">
        <f>IF(D37="X",SUM(59)," ")</f>
        <v xml:space="preserve"> </v>
      </c>
      <c r="F37" s="20"/>
      <c r="G37" s="20"/>
      <c r="H37" s="20"/>
      <c r="I37" s="35"/>
    </row>
    <row r="38" spans="1:9">
      <c r="A38" s="18" t="s">
        <v>34</v>
      </c>
      <c r="B38" s="1"/>
      <c r="C38" s="1"/>
      <c r="D38" s="32"/>
      <c r="E38" s="20" t="str">
        <f>IF(D38="X",SUM(55)," ")</f>
        <v xml:space="preserve"> </v>
      </c>
      <c r="F38" s="20"/>
      <c r="G38" s="20"/>
      <c r="H38" s="20"/>
      <c r="I38" s="35"/>
    </row>
    <row r="39" spans="1:9">
      <c r="A39" s="18" t="s">
        <v>35</v>
      </c>
      <c r="B39" s="1"/>
      <c r="C39" s="1"/>
      <c r="D39" s="32"/>
      <c r="E39" s="20" t="str">
        <f>IF(D39="X",SUM(47)," ")</f>
        <v xml:space="preserve"> </v>
      </c>
      <c r="F39" s="20"/>
      <c r="G39" s="20"/>
      <c r="H39" s="20"/>
      <c r="I39" s="35"/>
    </row>
    <row r="40" spans="1:9">
      <c r="A40" s="18" t="s">
        <v>36</v>
      </c>
      <c r="B40" s="1"/>
      <c r="C40" s="1"/>
      <c r="D40" s="32"/>
      <c r="E40" s="20" t="str">
        <f>IF(D40="X",SUM(17)," ")</f>
        <v xml:space="preserve"> </v>
      </c>
      <c r="F40" s="20"/>
      <c r="G40" s="20"/>
      <c r="H40" s="20"/>
      <c r="I40" s="35"/>
    </row>
    <row r="41" spans="1:9">
      <c r="A41" s="18" t="s">
        <v>37</v>
      </c>
      <c r="B41" s="1"/>
      <c r="C41" s="1"/>
      <c r="D41" s="32"/>
      <c r="E41" s="20" t="str">
        <f>IF(D41="X",SUM(0)," ")</f>
        <v xml:space="preserve"> </v>
      </c>
      <c r="F41" s="20" t="s">
        <v>31</v>
      </c>
      <c r="G41" s="20">
        <f>SUM(E37:E41)</f>
        <v>0</v>
      </c>
      <c r="H41" s="20"/>
      <c r="I41" s="35"/>
    </row>
    <row r="42" spans="1:9">
      <c r="A42" s="21" t="s">
        <v>38</v>
      </c>
      <c r="B42" s="1"/>
      <c r="C42" s="1"/>
      <c r="D42" s="1"/>
      <c r="E42" s="1"/>
      <c r="F42" s="1"/>
      <c r="G42" s="1"/>
      <c r="H42" s="1"/>
      <c r="I42" s="4"/>
    </row>
    <row r="43" spans="1:9">
      <c r="A43" s="18" t="s">
        <v>39</v>
      </c>
      <c r="B43" s="1"/>
      <c r="C43" s="1"/>
      <c r="D43" s="32"/>
      <c r="E43" s="20" t="str">
        <f>IF(D43="X",SUM(48)," ")</f>
        <v xml:space="preserve"> </v>
      </c>
      <c r="F43" s="20"/>
      <c r="G43" s="20"/>
      <c r="H43" s="20"/>
      <c r="I43" s="4"/>
    </row>
    <row r="44" spans="1:9">
      <c r="A44" s="18" t="s">
        <v>40</v>
      </c>
      <c r="B44" s="1"/>
      <c r="C44" s="1"/>
      <c r="D44" s="32"/>
      <c r="E44" s="20" t="str">
        <f>IF(D44="X",SUM(46)," ")</f>
        <v xml:space="preserve"> </v>
      </c>
      <c r="F44" s="20"/>
      <c r="G44" s="20"/>
      <c r="H44" s="20"/>
      <c r="I44" s="4"/>
    </row>
    <row r="45" spans="1:9">
      <c r="A45" s="18" t="s">
        <v>41</v>
      </c>
      <c r="B45" s="1"/>
      <c r="C45" s="1"/>
      <c r="D45" s="32"/>
      <c r="E45" s="20" t="str">
        <f>IF(D45="X",SUM(34)," ")</f>
        <v xml:space="preserve"> </v>
      </c>
      <c r="F45" s="20"/>
      <c r="G45" s="20"/>
      <c r="H45" s="20"/>
      <c r="I45" s="4"/>
    </row>
    <row r="46" spans="1:9">
      <c r="A46" s="18" t="s">
        <v>42</v>
      </c>
      <c r="B46" s="1"/>
      <c r="C46" s="1"/>
      <c r="D46" s="32"/>
      <c r="E46" s="20" t="str">
        <f>IF(D46="X",SUM(32)," ")</f>
        <v xml:space="preserve"> </v>
      </c>
      <c r="F46" s="20"/>
      <c r="G46" s="20"/>
      <c r="H46" s="20"/>
      <c r="I46" s="4"/>
    </row>
    <row r="47" spans="1:9">
      <c r="A47" s="18" t="s">
        <v>43</v>
      </c>
      <c r="B47" s="1"/>
      <c r="C47" s="1"/>
      <c r="D47" s="32"/>
      <c r="E47" s="20" t="str">
        <f>IF(D47="X",SUM(0)," ")</f>
        <v xml:space="preserve"> </v>
      </c>
      <c r="F47" s="20" t="s">
        <v>31</v>
      </c>
      <c r="G47" s="20">
        <f>SUM(E43:E47)</f>
        <v>0</v>
      </c>
      <c r="H47" s="20"/>
      <c r="I47" s="4"/>
    </row>
    <row r="48" spans="1:9">
      <c r="A48" s="21" t="s">
        <v>44</v>
      </c>
      <c r="B48" s="1"/>
      <c r="C48" s="1"/>
      <c r="D48" s="1"/>
      <c r="E48" s="1"/>
      <c r="F48" s="1"/>
      <c r="G48" s="1"/>
      <c r="H48" s="1"/>
      <c r="I48" s="4"/>
    </row>
    <row r="49" spans="1:9">
      <c r="A49" s="18" t="s">
        <v>45</v>
      </c>
      <c r="B49" s="1"/>
      <c r="C49" s="1"/>
      <c r="D49" s="1"/>
      <c r="E49" s="1"/>
      <c r="F49" s="32"/>
      <c r="G49" s="20" t="str">
        <f>IF(F49="X",SUM(0)," ")</f>
        <v xml:space="preserve"> </v>
      </c>
      <c r="H49" s="20"/>
      <c r="I49" s="35"/>
    </row>
    <row r="50" spans="1:9">
      <c r="A50" s="18" t="s">
        <v>46</v>
      </c>
      <c r="B50" s="1"/>
      <c r="C50" s="1"/>
      <c r="D50" s="1"/>
      <c r="E50" s="1"/>
      <c r="F50" s="32"/>
      <c r="G50" s="20" t="str">
        <f>IF(F50="X",SUM(12)," ")</f>
        <v xml:space="preserve"> </v>
      </c>
      <c r="H50" s="20"/>
      <c r="I50" s="35"/>
    </row>
    <row r="51" spans="1:9">
      <c r="A51" s="18" t="s">
        <v>47</v>
      </c>
      <c r="B51" s="1"/>
      <c r="C51" s="1"/>
      <c r="D51" s="1"/>
      <c r="E51" s="1"/>
      <c r="F51" s="32"/>
      <c r="G51" s="20" t="str">
        <f>IF(F51="X",SUM(24)," ")</f>
        <v xml:space="preserve"> </v>
      </c>
      <c r="H51" s="20"/>
      <c r="I51" s="35"/>
    </row>
    <row r="52" spans="1:9">
      <c r="A52" s="18" t="s">
        <v>48</v>
      </c>
      <c r="B52" s="1"/>
      <c r="C52" s="1"/>
      <c r="D52" s="1"/>
      <c r="E52" s="1"/>
      <c r="F52" s="32"/>
      <c r="G52" s="20" t="str">
        <f>IF(F52="X",SUM(32)," ")</f>
        <v xml:space="preserve"> </v>
      </c>
      <c r="H52" s="20" t="s">
        <v>31</v>
      </c>
      <c r="I52" s="35">
        <f>SUM(G49:G52)</f>
        <v>0</v>
      </c>
    </row>
    <row r="53" spans="1:9">
      <c r="A53" s="21" t="s">
        <v>49</v>
      </c>
      <c r="B53" s="1"/>
      <c r="C53" s="1"/>
      <c r="D53" s="1"/>
      <c r="E53" s="1"/>
      <c r="F53" s="1"/>
      <c r="G53" s="1"/>
      <c r="H53" s="1"/>
      <c r="I53" s="4"/>
    </row>
    <row r="54" spans="1:9">
      <c r="A54" s="18" t="s">
        <v>50</v>
      </c>
      <c r="B54" s="1"/>
      <c r="C54" s="1"/>
      <c r="D54" s="1"/>
      <c r="E54" s="32"/>
      <c r="F54" s="20" t="str">
        <f>IF(E54="X",SUM(0)," ")</f>
        <v xml:space="preserve"> </v>
      </c>
      <c r="G54" s="20"/>
      <c r="H54" s="20"/>
      <c r="I54" s="35"/>
    </row>
    <row r="55" spans="1:9">
      <c r="A55" s="18" t="s">
        <v>51</v>
      </c>
      <c r="B55" s="1"/>
      <c r="C55" s="1"/>
      <c r="D55" s="1"/>
      <c r="E55" s="32"/>
      <c r="F55" s="20" t="str">
        <f>IF(E55="X",SUM(15)," ")</f>
        <v xml:space="preserve"> </v>
      </c>
      <c r="G55" s="20"/>
      <c r="H55" s="20"/>
      <c r="I55" s="35"/>
    </row>
    <row r="56" spans="1:9">
      <c r="A56" s="18" t="s">
        <v>52</v>
      </c>
      <c r="B56" s="1"/>
      <c r="C56" s="1"/>
      <c r="D56" s="1"/>
      <c r="E56" s="32"/>
      <c r="F56" s="20" t="str">
        <f>IF(E56="X",SUM(18)," ")</f>
        <v xml:space="preserve"> </v>
      </c>
      <c r="G56" s="20"/>
      <c r="H56" s="20"/>
      <c r="I56" s="35"/>
    </row>
    <row r="57" spans="1:9">
      <c r="A57" s="18" t="s">
        <v>53</v>
      </c>
      <c r="B57" s="1"/>
      <c r="C57" s="1"/>
      <c r="D57" s="1"/>
      <c r="E57" s="32"/>
      <c r="F57" s="20" t="str">
        <f>IF(E57="X",SUM(18)," ")</f>
        <v xml:space="preserve"> </v>
      </c>
      <c r="G57" s="20"/>
      <c r="H57" s="20"/>
      <c r="I57" s="35"/>
    </row>
    <row r="58" spans="1:9">
      <c r="A58" s="18" t="s">
        <v>54</v>
      </c>
      <c r="B58" s="1"/>
      <c r="C58" s="1"/>
      <c r="D58" s="1"/>
      <c r="E58" s="32"/>
      <c r="F58" s="20" t="str">
        <f>IF(E58="X",SUM(22)," ")</f>
        <v xml:space="preserve"> </v>
      </c>
      <c r="G58" s="20"/>
      <c r="H58" s="20"/>
      <c r="I58" s="35"/>
    </row>
    <row r="59" spans="1:9">
      <c r="A59" s="22" t="s">
        <v>55</v>
      </c>
      <c r="B59" s="5"/>
      <c r="C59" s="5"/>
      <c r="D59" s="5"/>
      <c r="E59" s="32"/>
      <c r="F59" s="33" t="str">
        <f>IF(E59="X",SUM(38)," ")</f>
        <v xml:space="preserve"> </v>
      </c>
      <c r="G59" s="33" t="s">
        <v>31</v>
      </c>
      <c r="H59" s="33">
        <f>SUM(F54:F59)</f>
        <v>0</v>
      </c>
      <c r="I59" s="34"/>
    </row>
    <row r="60" spans="1:9">
      <c r="A60" s="126" t="s">
        <v>57</v>
      </c>
      <c r="B60" s="126"/>
      <c r="C60" s="126"/>
      <c r="D60" s="126"/>
      <c r="E60" s="126"/>
      <c r="F60" s="126"/>
      <c r="G60" s="126"/>
      <c r="H60" s="126"/>
      <c r="I60" s="126"/>
    </row>
    <row r="61" spans="1:9">
      <c r="A61" s="16" t="s">
        <v>58</v>
      </c>
      <c r="B61" s="13"/>
      <c r="C61" s="13"/>
      <c r="D61" s="13"/>
      <c r="E61" s="32"/>
      <c r="F61" s="36" t="str">
        <f>IF(E61="SI",SUM(45)," ")</f>
        <v xml:space="preserve"> </v>
      </c>
      <c r="G61" s="36"/>
      <c r="H61" s="36"/>
      <c r="I61" s="37"/>
    </row>
    <row r="62" spans="1:9">
      <c r="A62" s="21" t="s">
        <v>59</v>
      </c>
      <c r="B62" s="1"/>
      <c r="C62" s="1"/>
      <c r="D62" s="1"/>
      <c r="E62" s="32"/>
      <c r="F62" s="20" t="str">
        <f>IF(E62="SI",SUM(35)," ")</f>
        <v xml:space="preserve"> </v>
      </c>
      <c r="G62" s="20"/>
      <c r="H62" s="20"/>
      <c r="I62" s="35"/>
    </row>
    <row r="63" spans="1:9">
      <c r="A63" s="21" t="s">
        <v>60</v>
      </c>
      <c r="B63" s="1"/>
      <c r="C63" s="1"/>
      <c r="D63" s="1"/>
      <c r="E63" s="32"/>
      <c r="F63" s="20" t="str">
        <f>IF(E63="SI",SUM(39)," ")</f>
        <v xml:space="preserve"> </v>
      </c>
      <c r="G63" s="20" t="s">
        <v>31</v>
      </c>
      <c r="H63" s="20">
        <f>SUM(F61:F63)</f>
        <v>0</v>
      </c>
      <c r="I63" s="35"/>
    </row>
    <row r="64" spans="1:9">
      <c r="A64" s="21" t="s">
        <v>126</v>
      </c>
      <c r="B64" s="1"/>
      <c r="C64" s="1"/>
      <c r="D64" s="1"/>
      <c r="E64" s="25"/>
      <c r="F64" s="20"/>
      <c r="G64" s="20"/>
      <c r="H64" s="20"/>
      <c r="I64" s="35"/>
    </row>
    <row r="65" spans="1:9">
      <c r="A65" s="18" t="s">
        <v>127</v>
      </c>
      <c r="B65" s="1"/>
      <c r="C65" s="1"/>
      <c r="D65" s="1"/>
      <c r="E65" s="32"/>
      <c r="F65" s="20" t="str">
        <f>IF(E65="X",SUM(0)," ")</f>
        <v xml:space="preserve"> </v>
      </c>
      <c r="G65" s="20"/>
      <c r="H65" s="20"/>
      <c r="I65" s="35"/>
    </row>
    <row r="66" spans="1:9">
      <c r="A66" s="18" t="s">
        <v>128</v>
      </c>
      <c r="B66" s="1"/>
      <c r="C66" s="1"/>
      <c r="D66" s="1"/>
      <c r="E66" s="32"/>
      <c r="F66" s="20" t="str">
        <f>IF(E66="X",SUM(8)," ")</f>
        <v xml:space="preserve"> </v>
      </c>
      <c r="G66" s="20"/>
      <c r="H66" s="20"/>
      <c r="I66" s="35"/>
    </row>
    <row r="67" spans="1:9">
      <c r="A67" s="18" t="s">
        <v>129</v>
      </c>
      <c r="B67" s="1"/>
      <c r="C67" s="1"/>
      <c r="D67" s="1"/>
      <c r="E67" s="32"/>
      <c r="F67" s="20" t="str">
        <f>IF(E67="X",SUM(22)," ")</f>
        <v xml:space="preserve"> </v>
      </c>
      <c r="G67" s="20"/>
      <c r="H67" s="20"/>
      <c r="I67" s="35"/>
    </row>
    <row r="68" spans="1:9">
      <c r="A68" s="18" t="s">
        <v>130</v>
      </c>
      <c r="B68" s="1"/>
      <c r="C68" s="1"/>
      <c r="D68" s="1"/>
      <c r="E68" s="32"/>
      <c r="F68" s="20" t="str">
        <f>IF(E68="X",SUM(32)," ")</f>
        <v xml:space="preserve"> </v>
      </c>
      <c r="G68" s="20"/>
      <c r="H68" s="20"/>
      <c r="I68" s="35"/>
    </row>
    <row r="69" spans="1:9">
      <c r="A69" s="22" t="s">
        <v>131</v>
      </c>
      <c r="B69" s="5"/>
      <c r="C69" s="5"/>
      <c r="D69" s="5"/>
      <c r="E69" s="32"/>
      <c r="F69" s="33" t="str">
        <f>IF(E69="X",SUM(42)," ")</f>
        <v xml:space="preserve"> </v>
      </c>
      <c r="G69" s="33" t="s">
        <v>31</v>
      </c>
      <c r="H69" s="33">
        <f>SUM(F65:F69)</f>
        <v>0</v>
      </c>
      <c r="I69" s="34"/>
    </row>
    <row r="70" spans="1:9">
      <c r="A70" s="126" t="s">
        <v>61</v>
      </c>
      <c r="B70" s="126"/>
      <c r="C70" s="126"/>
      <c r="D70" s="126"/>
      <c r="E70" s="126"/>
      <c r="F70" s="126"/>
      <c r="G70" s="126"/>
      <c r="H70" s="126"/>
      <c r="I70" s="126"/>
    </row>
    <row r="71" spans="1:9">
      <c r="A71" s="16" t="s">
        <v>62</v>
      </c>
      <c r="B71" s="13"/>
      <c r="C71" s="13"/>
      <c r="D71" s="13"/>
      <c r="E71" s="23"/>
      <c r="F71" s="32"/>
      <c r="G71" s="36" t="str">
        <f>IF(F71="SI",SUM(19)," ")</f>
        <v xml:space="preserve"> </v>
      </c>
      <c r="H71" s="36"/>
      <c r="I71" s="37"/>
    </row>
    <row r="72" spans="1:9">
      <c r="A72" s="21" t="s">
        <v>63</v>
      </c>
      <c r="B72" s="1"/>
      <c r="C72" s="1"/>
      <c r="D72" s="1"/>
      <c r="F72" s="32"/>
      <c r="G72" s="20" t="str">
        <f>IF(F72="SI",SUM(29)," ")</f>
        <v xml:space="preserve"> </v>
      </c>
      <c r="H72" s="20"/>
      <c r="I72" s="35"/>
    </row>
    <row r="73" spans="1:9">
      <c r="A73" s="21" t="s">
        <v>64</v>
      </c>
      <c r="B73" s="1"/>
      <c r="C73" s="1"/>
      <c r="D73" s="1"/>
      <c r="F73" s="32"/>
      <c r="G73" s="20" t="str">
        <f>IF(F73="SI",SUM(30)," ")</f>
        <v xml:space="preserve"> </v>
      </c>
      <c r="H73" s="20"/>
      <c r="I73" s="35"/>
    </row>
    <row r="74" spans="1:9">
      <c r="A74" s="21" t="s">
        <v>65</v>
      </c>
      <c r="B74" s="1"/>
      <c r="C74" s="1"/>
      <c r="D74" s="1"/>
      <c r="F74" s="32"/>
      <c r="G74" s="20" t="str">
        <f>IF(F74="SI",SUM(18)," ")</f>
        <v xml:space="preserve"> </v>
      </c>
      <c r="H74" s="20"/>
      <c r="I74" s="35"/>
    </row>
    <row r="75" spans="1:9">
      <c r="A75" s="21" t="s">
        <v>66</v>
      </c>
      <c r="B75" s="1"/>
      <c r="C75" s="1"/>
      <c r="D75" s="1"/>
      <c r="F75" s="32"/>
      <c r="G75" s="20" t="str">
        <f>IF(F75="SI",SUM(18)," ")</f>
        <v xml:space="preserve"> </v>
      </c>
      <c r="H75" s="20" t="s">
        <v>31</v>
      </c>
      <c r="I75" s="35">
        <f>SUM(G71:G75)</f>
        <v>0</v>
      </c>
    </row>
    <row r="76" spans="1:9">
      <c r="A76" s="21" t="s">
        <v>67</v>
      </c>
      <c r="B76" s="1"/>
      <c r="C76" s="1"/>
      <c r="D76" s="1"/>
      <c r="E76" s="1"/>
      <c r="F76" s="1"/>
      <c r="G76" s="20"/>
      <c r="H76" s="20"/>
      <c r="I76" s="35"/>
    </row>
    <row r="77" spans="1:9">
      <c r="A77" s="18" t="s">
        <v>68</v>
      </c>
      <c r="B77" s="1"/>
      <c r="C77" s="1"/>
      <c r="D77" s="1"/>
      <c r="E77" s="32"/>
      <c r="F77" s="20" t="str">
        <f>IF(E77="X",SUM(0)," ")</f>
        <v xml:space="preserve"> </v>
      </c>
      <c r="G77" s="20"/>
      <c r="H77" s="20"/>
      <c r="I77" s="35"/>
    </row>
    <row r="78" spans="1:9">
      <c r="A78" s="18" t="s">
        <v>69</v>
      </c>
      <c r="B78" s="1"/>
      <c r="C78" s="1"/>
      <c r="D78" s="1"/>
      <c r="E78" s="32"/>
      <c r="F78" s="20" t="str">
        <f>IF(E78="X",SUM(9)," ")</f>
        <v xml:space="preserve"> </v>
      </c>
      <c r="G78" s="20"/>
      <c r="H78" s="20"/>
      <c r="I78" s="35"/>
    </row>
    <row r="79" spans="1:9">
      <c r="A79" s="18" t="s">
        <v>70</v>
      </c>
      <c r="B79" s="1"/>
      <c r="C79" s="1"/>
      <c r="D79" s="1"/>
      <c r="E79" s="32"/>
      <c r="F79" s="20" t="str">
        <f>IF(E79="X",SUM(23)," ")</f>
        <v xml:space="preserve"> </v>
      </c>
      <c r="G79" s="20"/>
      <c r="H79" s="20"/>
      <c r="I79" s="35"/>
    </row>
    <row r="80" spans="1:9">
      <c r="A80" s="18" t="s">
        <v>71</v>
      </c>
      <c r="B80" s="1"/>
      <c r="C80" s="1"/>
      <c r="D80" s="1"/>
      <c r="E80" s="32"/>
      <c r="F80" s="20" t="str">
        <f>IF(E80="X",SUM(34)," ")</f>
        <v xml:space="preserve"> </v>
      </c>
      <c r="G80" s="20" t="s">
        <v>31</v>
      </c>
      <c r="H80" s="20">
        <f>SUM(F77:F80)</f>
        <v>0</v>
      </c>
      <c r="I80" s="35"/>
    </row>
    <row r="81" spans="1:9">
      <c r="A81" s="21" t="s">
        <v>72</v>
      </c>
      <c r="B81" s="1"/>
      <c r="C81" s="1"/>
      <c r="D81" s="1"/>
      <c r="E81" s="1"/>
      <c r="F81" s="20"/>
      <c r="G81" s="20"/>
      <c r="H81" s="20"/>
      <c r="I81" s="35"/>
    </row>
    <row r="82" spans="1:9">
      <c r="A82" s="18" t="s">
        <v>73</v>
      </c>
      <c r="B82" s="1"/>
      <c r="C82" s="1"/>
      <c r="D82" s="1"/>
      <c r="E82" s="32"/>
      <c r="F82" s="20" t="str">
        <f>IF(E82="X",SUM(0)," ")</f>
        <v xml:space="preserve"> </v>
      </c>
      <c r="G82" s="20"/>
      <c r="H82" s="20"/>
      <c r="I82" s="35"/>
    </row>
    <row r="83" spans="1:9">
      <c r="A83" s="18" t="s">
        <v>74</v>
      </c>
      <c r="B83" s="1"/>
      <c r="C83" s="1"/>
      <c r="D83" s="1"/>
      <c r="E83" s="32"/>
      <c r="F83" s="20" t="str">
        <f>IF(E83="X",SUM(6)," ")</f>
        <v xml:space="preserve"> </v>
      </c>
      <c r="G83" s="20"/>
      <c r="H83" s="20"/>
      <c r="I83" s="35"/>
    </row>
    <row r="84" spans="1:9">
      <c r="A84" s="18" t="s">
        <v>75</v>
      </c>
      <c r="B84" s="1"/>
      <c r="C84" s="1"/>
      <c r="D84" s="1"/>
      <c r="E84" s="32"/>
      <c r="F84" s="20" t="str">
        <f>IF(E84="X",SUM(11)," ")</f>
        <v xml:space="preserve"> </v>
      </c>
      <c r="G84" s="20"/>
      <c r="H84" s="20"/>
      <c r="I84" s="35"/>
    </row>
    <row r="85" spans="1:9">
      <c r="A85" s="22" t="s">
        <v>76</v>
      </c>
      <c r="B85" s="5"/>
      <c r="C85" s="5"/>
      <c r="D85" s="5"/>
      <c r="E85" s="32"/>
      <c r="F85" s="33" t="str">
        <f>IF(E85="X",SUM(15)," ")</f>
        <v xml:space="preserve"> </v>
      </c>
      <c r="G85" s="33" t="s">
        <v>31</v>
      </c>
      <c r="H85" s="33">
        <f>SUM(F82:F85)</f>
        <v>0</v>
      </c>
      <c r="I85" s="34"/>
    </row>
    <row r="86" spans="1:9">
      <c r="A86" s="126" t="s">
        <v>77</v>
      </c>
      <c r="B86" s="126"/>
      <c r="C86" s="126"/>
      <c r="D86" s="126"/>
      <c r="E86" s="126"/>
      <c r="F86" s="126"/>
      <c r="G86" s="126"/>
      <c r="H86" s="126"/>
      <c r="I86" s="126"/>
    </row>
    <row r="87" spans="1:9">
      <c r="A87" s="59" t="s">
        <v>78</v>
      </c>
      <c r="B87" s="13"/>
      <c r="C87" s="13"/>
      <c r="D87" s="13"/>
      <c r="E87" s="13"/>
      <c r="F87" s="13"/>
      <c r="G87" s="32"/>
      <c r="H87" s="36" t="str">
        <f>IF(G87="SI",SUM(6)," ")</f>
        <v xml:space="preserve"> </v>
      </c>
      <c r="I87" s="37" t="s">
        <v>31</v>
      </c>
    </row>
    <row r="88" spans="1:9">
      <c r="A88" s="18" t="s">
        <v>79</v>
      </c>
      <c r="B88" s="1"/>
      <c r="C88" s="1"/>
      <c r="D88" s="1"/>
      <c r="E88" s="1"/>
      <c r="F88" s="1"/>
      <c r="G88" s="32"/>
      <c r="H88" s="20" t="str">
        <f>IF(G88="SI",SUM(26)," ")</f>
        <v xml:space="preserve"> </v>
      </c>
      <c r="I88" s="35">
        <f>SUM(H87:H92)</f>
        <v>0</v>
      </c>
    </row>
    <row r="89" spans="1:9">
      <c r="A89" s="18" t="s">
        <v>80</v>
      </c>
      <c r="B89" s="1"/>
      <c r="C89" s="1"/>
      <c r="D89" s="1"/>
      <c r="E89" s="1"/>
      <c r="F89" s="1"/>
      <c r="G89" s="32"/>
      <c r="H89" s="20" t="str">
        <f>IF(G89="SI",SUM(27)," ")</f>
        <v xml:space="preserve"> </v>
      </c>
      <c r="I89" s="35"/>
    </row>
    <row r="90" spans="1:9">
      <c r="A90" s="18" t="s">
        <v>81</v>
      </c>
      <c r="B90" s="1"/>
      <c r="C90" s="1"/>
      <c r="D90" s="1"/>
      <c r="E90" s="1"/>
      <c r="F90" s="1"/>
      <c r="G90" s="32"/>
      <c r="H90" s="20" t="str">
        <f>IF(G90="SI",SUM(28)," ")</f>
        <v xml:space="preserve"> </v>
      </c>
      <c r="I90" s="35"/>
    </row>
    <row r="91" spans="1:9">
      <c r="A91" s="18" t="s">
        <v>82</v>
      </c>
      <c r="B91" s="1"/>
      <c r="C91" s="1"/>
      <c r="D91" s="1"/>
      <c r="E91" s="1"/>
      <c r="F91" s="1"/>
      <c r="G91" s="25"/>
      <c r="H91" s="20"/>
      <c r="I91" s="35"/>
    </row>
    <row r="92" spans="1:9">
      <c r="A92" s="22" t="s">
        <v>83</v>
      </c>
      <c r="B92" s="5"/>
      <c r="C92" s="5"/>
      <c r="D92" s="5"/>
      <c r="E92" s="5"/>
      <c r="F92" s="5"/>
      <c r="G92" s="32"/>
      <c r="H92" s="33" t="str">
        <f>IF(G92="SI",SUM(12)," ")</f>
        <v xml:space="preserve"> </v>
      </c>
      <c r="I92" s="34"/>
    </row>
    <row r="93" spans="1:9">
      <c r="A93" s="126" t="s">
        <v>84</v>
      </c>
      <c r="B93" s="126"/>
      <c r="C93" s="126"/>
      <c r="D93" s="126"/>
      <c r="E93" s="126"/>
      <c r="F93" s="126"/>
      <c r="G93" s="126"/>
      <c r="H93" s="126"/>
      <c r="I93" s="126"/>
    </row>
    <row r="94" spans="1:9">
      <c r="A94" s="16" t="s">
        <v>85</v>
      </c>
      <c r="B94" s="13"/>
      <c r="C94" s="13"/>
      <c r="D94" s="13"/>
      <c r="E94" s="13"/>
      <c r="F94" s="13"/>
      <c r="G94" s="13"/>
      <c r="H94" s="13"/>
      <c r="I94" s="3"/>
    </row>
    <row r="95" spans="1:9">
      <c r="A95" s="18" t="s">
        <v>86</v>
      </c>
      <c r="B95" s="1"/>
      <c r="C95" s="1"/>
      <c r="D95" s="1"/>
      <c r="E95" s="32"/>
      <c r="F95" s="20" t="str">
        <f>IF(E95="X",SUM(0)," ")</f>
        <v xml:space="preserve"> </v>
      </c>
      <c r="G95" s="20"/>
      <c r="H95" s="20"/>
      <c r="I95" s="35"/>
    </row>
    <row r="96" spans="1:9">
      <c r="A96" s="18" t="s">
        <v>87</v>
      </c>
      <c r="B96" s="1"/>
      <c r="C96" s="1"/>
      <c r="D96" s="1"/>
      <c r="E96" s="32"/>
      <c r="F96" s="20" t="str">
        <f>IF(E96="X",SUM(21)," ")</f>
        <v xml:space="preserve"> </v>
      </c>
      <c r="G96" s="20"/>
      <c r="H96" s="20"/>
      <c r="I96" s="35"/>
    </row>
    <row r="97" spans="1:9">
      <c r="A97" s="18" t="s">
        <v>88</v>
      </c>
      <c r="B97" s="1"/>
      <c r="C97" s="1"/>
      <c r="D97" s="1"/>
      <c r="E97" s="32"/>
      <c r="F97" s="20" t="str">
        <f>IF(E97="X",SUM(39)," ")</f>
        <v xml:space="preserve"> </v>
      </c>
      <c r="G97" s="20"/>
      <c r="H97" s="20"/>
      <c r="I97" s="35"/>
    </row>
    <row r="98" spans="1:9">
      <c r="A98" s="18" t="s">
        <v>89</v>
      </c>
      <c r="B98" s="1"/>
      <c r="C98" s="1"/>
      <c r="D98" s="1"/>
      <c r="E98" s="32"/>
      <c r="F98" s="20" t="str">
        <f>IF(E98="X",SUM(41)," ")</f>
        <v xml:space="preserve"> </v>
      </c>
      <c r="G98" s="20"/>
      <c r="H98" s="20"/>
      <c r="I98" s="35"/>
    </row>
    <row r="99" spans="1:9">
      <c r="A99" s="18" t="s">
        <v>90</v>
      </c>
      <c r="B99" s="1"/>
      <c r="C99" s="1"/>
      <c r="D99" s="1"/>
      <c r="E99" s="32"/>
      <c r="F99" s="20" t="str">
        <f>IF(E99="X",SUM(65)," ")</f>
        <v xml:space="preserve"> </v>
      </c>
      <c r="G99" s="20"/>
      <c r="H99" s="20"/>
      <c r="I99" s="35"/>
    </row>
    <row r="100" spans="1:9">
      <c r="A100" s="18" t="s">
        <v>91</v>
      </c>
      <c r="B100" s="1"/>
      <c r="C100" s="1"/>
      <c r="D100" s="1"/>
      <c r="E100" s="32"/>
      <c r="F100" s="20" t="str">
        <f>IF(E100="X",SUM(91)," ")</f>
        <v xml:space="preserve"> </v>
      </c>
      <c r="G100" s="20"/>
      <c r="H100" s="20"/>
      <c r="I100" s="35"/>
    </row>
    <row r="101" spans="1:9">
      <c r="A101" s="18" t="s">
        <v>92</v>
      </c>
      <c r="B101" s="1"/>
      <c r="C101" s="1"/>
      <c r="D101" s="1"/>
      <c r="E101" s="32"/>
      <c r="F101" s="20" t="str">
        <f>IF(E101="X",SUM(127)," ")</f>
        <v xml:space="preserve"> </v>
      </c>
      <c r="G101" s="20"/>
      <c r="H101" s="20"/>
      <c r="I101" s="35"/>
    </row>
    <row r="102" spans="1:9">
      <c r="A102" s="22" t="s">
        <v>93</v>
      </c>
      <c r="B102" s="5"/>
      <c r="C102" s="5"/>
      <c r="D102" s="5"/>
      <c r="E102" s="32"/>
      <c r="F102" s="33" t="str">
        <f>IF(E102="X",SUM(171)," ")</f>
        <v xml:space="preserve"> </v>
      </c>
      <c r="G102" s="33" t="s">
        <v>31</v>
      </c>
      <c r="H102" s="33">
        <f>SUM(F95:F102)</f>
        <v>0</v>
      </c>
      <c r="I102" s="34"/>
    </row>
    <row r="103" spans="1:9">
      <c r="A103" s="126" t="s">
        <v>94</v>
      </c>
      <c r="B103" s="126"/>
      <c r="C103" s="126"/>
      <c r="D103" s="126"/>
      <c r="E103" s="126"/>
      <c r="F103" s="126"/>
      <c r="G103" s="126"/>
      <c r="H103" s="126"/>
      <c r="I103" s="126"/>
    </row>
    <row r="104" spans="1:9">
      <c r="A104" s="16" t="s">
        <v>95</v>
      </c>
      <c r="B104" s="13"/>
      <c r="C104" s="13"/>
      <c r="D104" s="13"/>
      <c r="E104" s="13"/>
      <c r="F104" s="13"/>
      <c r="G104" s="13"/>
      <c r="H104" s="13"/>
      <c r="I104" s="3"/>
    </row>
    <row r="105" spans="1:9">
      <c r="A105" s="21" t="s">
        <v>96</v>
      </c>
      <c r="B105" s="1"/>
      <c r="C105" s="1"/>
      <c r="D105" s="1"/>
      <c r="E105" s="1"/>
      <c r="F105" s="32"/>
      <c r="G105" s="20" t="str">
        <f>IF(F105="SI",SUM(39)," ")</f>
        <v xml:space="preserve"> </v>
      </c>
      <c r="H105" s="20" t="s">
        <v>31</v>
      </c>
      <c r="I105" s="35">
        <f>SUM(G105:G107)</f>
        <v>0</v>
      </c>
    </row>
    <row r="106" spans="1:9">
      <c r="A106" s="21" t="s">
        <v>97</v>
      </c>
      <c r="B106" s="1"/>
      <c r="C106" s="1"/>
      <c r="D106" s="1"/>
      <c r="E106" s="1"/>
      <c r="F106" s="1"/>
      <c r="G106" s="20"/>
      <c r="H106" s="20"/>
      <c r="I106" s="35"/>
    </row>
    <row r="107" spans="1:9">
      <c r="A107" s="21" t="s">
        <v>98</v>
      </c>
      <c r="B107" s="1"/>
      <c r="C107" s="1"/>
      <c r="D107" s="1"/>
      <c r="E107" s="1"/>
      <c r="F107" s="32"/>
      <c r="G107" s="20" t="str">
        <f>IF(F107="SI",SUM(55)," ")</f>
        <v xml:space="preserve"> </v>
      </c>
      <c r="H107" s="20"/>
      <c r="I107" s="35"/>
    </row>
    <row r="108" spans="1:9">
      <c r="A108" s="21" t="s">
        <v>99</v>
      </c>
      <c r="B108" s="1"/>
      <c r="C108" s="1"/>
      <c r="D108" s="1"/>
      <c r="E108" s="1"/>
      <c r="F108" s="1"/>
      <c r="G108" s="20"/>
      <c r="H108" s="20"/>
      <c r="I108" s="35"/>
    </row>
    <row r="109" spans="1:9">
      <c r="A109" s="18" t="s">
        <v>100</v>
      </c>
      <c r="B109" s="1"/>
      <c r="C109" s="1"/>
      <c r="D109" s="1"/>
      <c r="E109" s="1"/>
      <c r="F109" s="32"/>
      <c r="G109" s="20" t="str">
        <f>IF(F109="X",SUM(76)," ")</f>
        <v xml:space="preserve"> </v>
      </c>
      <c r="H109" s="20"/>
      <c r="I109" s="35"/>
    </row>
    <row r="110" spans="1:9">
      <c r="A110" s="18" t="s">
        <v>208</v>
      </c>
      <c r="B110" s="1"/>
      <c r="C110" s="1"/>
      <c r="D110" s="1"/>
      <c r="E110" s="1"/>
      <c r="F110" s="32"/>
      <c r="G110" s="20" t="str">
        <f>IF(F110="X",SUM(69)," ")</f>
        <v xml:space="preserve"> </v>
      </c>
      <c r="H110" s="20"/>
      <c r="I110" s="35"/>
    </row>
    <row r="111" spans="1:9">
      <c r="A111" s="18" t="s">
        <v>207</v>
      </c>
      <c r="B111" s="1"/>
      <c r="C111" s="1"/>
      <c r="D111" s="1"/>
      <c r="E111" s="1"/>
      <c r="F111" s="32"/>
      <c r="G111" s="20" t="str">
        <f>IF(F111="X",SUM(46)," ")</f>
        <v xml:space="preserve"> </v>
      </c>
      <c r="H111" s="20"/>
      <c r="I111" s="35"/>
    </row>
    <row r="112" spans="1:9">
      <c r="A112" s="18" t="s">
        <v>101</v>
      </c>
      <c r="B112" s="1"/>
      <c r="C112" s="1"/>
      <c r="D112" s="1"/>
      <c r="E112" s="1"/>
      <c r="F112" s="32"/>
      <c r="G112" s="20" t="str">
        <f>IF(F112="X",SUM(31)," ")</f>
        <v xml:space="preserve"> </v>
      </c>
      <c r="H112" s="20"/>
      <c r="I112" s="35"/>
    </row>
    <row r="113" spans="1:9">
      <c r="A113" s="18" t="s">
        <v>102</v>
      </c>
      <c r="B113" s="1"/>
      <c r="C113" s="1"/>
      <c r="D113" s="1"/>
      <c r="E113" s="1"/>
      <c r="F113" s="32"/>
      <c r="G113" s="20" t="str">
        <f>IF(F113="X",SUM(18)," ")</f>
        <v xml:space="preserve"> </v>
      </c>
      <c r="H113" s="20"/>
      <c r="I113" s="35"/>
    </row>
    <row r="114" spans="1:9">
      <c r="A114" s="18" t="s">
        <v>103</v>
      </c>
      <c r="B114" s="1"/>
      <c r="C114" s="1"/>
      <c r="D114" s="1"/>
      <c r="E114" s="1"/>
      <c r="F114" s="32"/>
      <c r="G114" s="20" t="str">
        <f>IF(F114="X",SUM(17)," ")</f>
        <v xml:space="preserve"> </v>
      </c>
      <c r="H114" s="20"/>
      <c r="I114" s="35"/>
    </row>
    <row r="115" spans="1:9">
      <c r="A115" s="18" t="s">
        <v>104</v>
      </c>
      <c r="B115" s="1"/>
      <c r="C115" s="1"/>
      <c r="D115" s="1"/>
      <c r="E115" s="1"/>
      <c r="F115" s="32"/>
      <c r="G115" s="20" t="str">
        <f>IF(F115="X",SUM(17)," ")</f>
        <v xml:space="preserve"> </v>
      </c>
      <c r="H115" s="20"/>
      <c r="I115" s="35"/>
    </row>
    <row r="116" spans="1:9">
      <c r="A116" s="18" t="s">
        <v>105</v>
      </c>
      <c r="B116" s="1"/>
      <c r="C116" s="1"/>
      <c r="D116" s="1"/>
      <c r="E116" s="1"/>
      <c r="F116" s="32"/>
      <c r="G116" s="20" t="str">
        <f>IF(F116="X",SUM(17)," ")</f>
        <v xml:space="preserve"> </v>
      </c>
      <c r="H116" s="20"/>
      <c r="I116" s="35"/>
    </row>
    <row r="117" spans="1:9">
      <c r="A117" s="18" t="s">
        <v>106</v>
      </c>
      <c r="B117" s="1"/>
      <c r="C117" s="1"/>
      <c r="D117" s="1"/>
      <c r="E117" s="1"/>
      <c r="F117" s="32"/>
      <c r="G117" s="20" t="str">
        <f>IF(F117="X",SUM(0)," ")</f>
        <v xml:space="preserve"> </v>
      </c>
      <c r="H117" s="20"/>
      <c r="I117" s="35"/>
    </row>
    <row r="118" spans="1:9">
      <c r="A118" s="18" t="s">
        <v>107</v>
      </c>
      <c r="B118" s="1"/>
      <c r="C118" s="1"/>
      <c r="D118" s="1"/>
      <c r="E118" s="1"/>
      <c r="F118" s="32"/>
      <c r="G118" s="20" t="str">
        <f>IF(F118="X",SUM(54)," ")</f>
        <v xml:space="preserve"> </v>
      </c>
      <c r="H118" s="20"/>
      <c r="I118" s="35"/>
    </row>
    <row r="119" spans="1:9">
      <c r="A119" s="18" t="s">
        <v>108</v>
      </c>
      <c r="B119" s="1"/>
      <c r="C119" s="1"/>
      <c r="D119" s="1"/>
      <c r="E119" s="1"/>
      <c r="F119" s="32"/>
      <c r="G119" s="20" t="str">
        <f>IF(F119="X",SUM(14)," ")</f>
        <v xml:space="preserve"> </v>
      </c>
      <c r="H119" s="20"/>
      <c r="I119" s="35"/>
    </row>
    <row r="120" spans="1:9">
      <c r="A120" s="22" t="s">
        <v>109</v>
      </c>
      <c r="B120" s="5"/>
      <c r="C120" s="5"/>
      <c r="D120" s="5"/>
      <c r="E120" s="5"/>
      <c r="F120" s="32"/>
      <c r="G120" s="33" t="str">
        <f>IF(F120="X",SUM(17)," ")</f>
        <v xml:space="preserve"> </v>
      </c>
      <c r="H120" s="33" t="s">
        <v>31</v>
      </c>
      <c r="I120" s="34">
        <f>SUM(G109:G120)</f>
        <v>0</v>
      </c>
    </row>
    <row r="121" spans="1:9">
      <c r="A121" s="132" t="s">
        <v>132</v>
      </c>
      <c r="B121" s="133"/>
      <c r="C121" s="133"/>
      <c r="D121" s="133"/>
      <c r="E121" s="133"/>
      <c r="F121" s="133"/>
      <c r="G121" s="133"/>
      <c r="H121" s="133"/>
      <c r="I121" s="133"/>
    </row>
    <row r="122" spans="1:9">
      <c r="A122" s="16" t="s">
        <v>133</v>
      </c>
      <c r="B122" s="23"/>
      <c r="C122" s="23"/>
      <c r="D122" s="23"/>
      <c r="E122" s="23"/>
      <c r="F122" s="23"/>
      <c r="G122" s="23"/>
      <c r="H122" s="23"/>
      <c r="I122" s="38"/>
    </row>
    <row r="123" spans="1:9">
      <c r="A123" s="18" t="s">
        <v>134</v>
      </c>
      <c r="C123" s="53"/>
      <c r="I123" s="26"/>
    </row>
    <row r="124" spans="1:9">
      <c r="A124" s="18" t="s">
        <v>135</v>
      </c>
      <c r="C124" s="53"/>
      <c r="I124" s="26"/>
    </row>
    <row r="125" spans="1:9">
      <c r="A125" s="18" t="s">
        <v>136</v>
      </c>
      <c r="C125" s="53"/>
      <c r="I125" s="26"/>
    </row>
    <row r="126" spans="1:9">
      <c r="A126" s="21" t="s">
        <v>147</v>
      </c>
      <c r="I126" s="26"/>
    </row>
    <row r="127" spans="1:9">
      <c r="A127" s="18" t="s">
        <v>137</v>
      </c>
      <c r="F127" s="53"/>
      <c r="I127" s="26"/>
    </row>
    <row r="128" spans="1:9">
      <c r="A128" s="18" t="s">
        <v>138</v>
      </c>
      <c r="F128" s="53"/>
      <c r="I128" s="26"/>
    </row>
    <row r="129" spans="1:9">
      <c r="A129" s="18" t="s">
        <v>139</v>
      </c>
      <c r="F129" s="53"/>
      <c r="I129" s="26"/>
    </row>
    <row r="130" spans="1:9">
      <c r="A130" s="18" t="s">
        <v>140</v>
      </c>
      <c r="F130" s="53"/>
      <c r="I130" s="26"/>
    </row>
    <row r="131" spans="1:9">
      <c r="A131" s="18" t="s">
        <v>141</v>
      </c>
      <c r="F131" s="53"/>
      <c r="I131" s="26"/>
    </row>
    <row r="132" spans="1:9">
      <c r="A132" s="18" t="s">
        <v>142</v>
      </c>
      <c r="F132" s="53"/>
      <c r="I132" s="26"/>
    </row>
    <row r="133" spans="1:9">
      <c r="A133" s="18" t="s">
        <v>143</v>
      </c>
      <c r="F133" s="53"/>
      <c r="I133" s="26"/>
    </row>
    <row r="134" spans="1:9">
      <c r="A134" s="18" t="s">
        <v>144</v>
      </c>
      <c r="F134" s="53"/>
      <c r="I134" s="26"/>
    </row>
    <row r="135" spans="1:9">
      <c r="A135" s="18" t="s">
        <v>145</v>
      </c>
      <c r="F135" s="54"/>
      <c r="I135" s="26"/>
    </row>
    <row r="136" spans="1:9">
      <c r="A136" s="18" t="s">
        <v>146</v>
      </c>
      <c r="C136" s="134"/>
      <c r="D136" s="134"/>
      <c r="E136" s="134"/>
      <c r="F136" s="134"/>
      <c r="G136" s="134"/>
      <c r="H136" s="134"/>
      <c r="I136" s="134"/>
    </row>
    <row r="137" spans="1:9">
      <c r="A137" s="21" t="s">
        <v>290</v>
      </c>
      <c r="I137" s="26"/>
    </row>
    <row r="138" spans="1:9" ht="30" customHeight="1">
      <c r="A138" s="131"/>
      <c r="B138" s="131"/>
      <c r="C138" s="131"/>
      <c r="D138" s="131"/>
      <c r="E138" s="131"/>
      <c r="F138" s="131"/>
      <c r="G138" s="131"/>
      <c r="H138" s="131"/>
      <c r="I138" s="131"/>
    </row>
    <row r="139" spans="1:9">
      <c r="A139" s="21" t="s">
        <v>148</v>
      </c>
      <c r="B139" s="1"/>
      <c r="C139" s="1"/>
      <c r="D139" s="32"/>
      <c r="E139" s="1"/>
      <c r="F139" s="1"/>
      <c r="G139" s="1"/>
      <c r="H139" s="1"/>
      <c r="I139" s="4"/>
    </row>
    <row r="140" spans="1:9">
      <c r="A140" s="21" t="s">
        <v>149</v>
      </c>
      <c r="B140" s="1"/>
      <c r="C140" s="1"/>
      <c r="D140" s="1"/>
      <c r="E140" s="119" t="s">
        <v>155</v>
      </c>
      <c r="F140" s="119"/>
      <c r="G140" s="119"/>
      <c r="H140" s="119"/>
      <c r="I140" s="32"/>
    </row>
    <row r="141" spans="1:9">
      <c r="A141" s="18" t="s">
        <v>150</v>
      </c>
      <c r="B141" s="1"/>
      <c r="C141" s="32"/>
      <c r="D141" s="1"/>
      <c r="E141" s="1"/>
      <c r="F141" s="1"/>
      <c r="G141" s="1"/>
      <c r="H141" s="1"/>
      <c r="I141" s="4"/>
    </row>
    <row r="142" spans="1:9">
      <c r="A142" s="18" t="s">
        <v>151</v>
      </c>
      <c r="B142" s="1"/>
      <c r="C142" s="32"/>
      <c r="D142" s="1"/>
      <c r="E142" s="119" t="s">
        <v>156</v>
      </c>
      <c r="F142" s="119"/>
      <c r="G142" s="119"/>
      <c r="H142" s="119"/>
      <c r="I142" s="52"/>
    </row>
    <row r="143" spans="1:9">
      <c r="A143" s="18" t="s">
        <v>152</v>
      </c>
      <c r="B143" s="1"/>
      <c r="C143" s="32"/>
      <c r="D143" s="1"/>
      <c r="E143" s="1"/>
      <c r="F143" s="1"/>
      <c r="G143" s="1"/>
      <c r="H143" s="1"/>
      <c r="I143" s="4"/>
    </row>
    <row r="144" spans="1:9">
      <c r="A144" s="18" t="s">
        <v>153</v>
      </c>
      <c r="B144" s="1"/>
      <c r="C144" s="32"/>
      <c r="D144" s="1"/>
      <c r="E144" s="1"/>
      <c r="F144" s="1"/>
      <c r="G144" s="1"/>
      <c r="H144" s="1"/>
      <c r="I144" s="4"/>
    </row>
    <row r="145" spans="1:10">
      <c r="A145" s="22" t="s">
        <v>154</v>
      </c>
      <c r="B145" s="5"/>
      <c r="C145" s="32"/>
      <c r="D145" s="5"/>
      <c r="E145" s="5"/>
      <c r="F145" s="5"/>
      <c r="G145" s="5"/>
      <c r="H145" s="5"/>
      <c r="I145" s="6"/>
    </row>
    <row r="146" spans="1:10">
      <c r="A146" s="121" t="s">
        <v>160</v>
      </c>
      <c r="B146" s="121"/>
      <c r="C146" s="121"/>
      <c r="D146" s="121"/>
      <c r="E146" s="121"/>
      <c r="F146" s="121"/>
      <c r="G146" s="121"/>
      <c r="H146" s="121"/>
      <c r="I146" s="121"/>
    </row>
    <row r="147" spans="1:10">
      <c r="A147" s="46" t="s">
        <v>226</v>
      </c>
      <c r="B147" s="7"/>
      <c r="C147" s="60"/>
      <c r="D147" s="116" t="s">
        <v>213</v>
      </c>
      <c r="E147" s="117"/>
      <c r="F147" s="118"/>
      <c r="G147" s="32"/>
      <c r="H147" s="7"/>
      <c r="I147" s="47"/>
    </row>
    <row r="148" spans="1:10">
      <c r="A148" s="46" t="s">
        <v>225</v>
      </c>
      <c r="B148" s="7"/>
      <c r="C148" s="7"/>
      <c r="D148" s="7"/>
      <c r="E148" s="7"/>
      <c r="F148" s="7"/>
      <c r="G148" s="7"/>
      <c r="H148" s="7"/>
      <c r="I148" s="47"/>
    </row>
    <row r="149" spans="1:10">
      <c r="A149" s="7" t="s">
        <v>215</v>
      </c>
      <c r="B149" s="32"/>
      <c r="C149" s="7" t="s">
        <v>216</v>
      </c>
      <c r="D149" s="32"/>
      <c r="E149" s="7" t="s">
        <v>217</v>
      </c>
      <c r="F149" s="32"/>
      <c r="G149" s="7" t="s">
        <v>218</v>
      </c>
      <c r="H149" s="32"/>
      <c r="I149" s="47"/>
    </row>
    <row r="150" spans="1:10">
      <c r="A150" s="7" t="s">
        <v>219</v>
      </c>
      <c r="B150" s="53"/>
      <c r="C150" s="7" t="s">
        <v>220</v>
      </c>
      <c r="D150" s="32"/>
      <c r="E150" s="7" t="s">
        <v>221</v>
      </c>
      <c r="F150" s="32"/>
      <c r="G150" s="7" t="s">
        <v>222</v>
      </c>
      <c r="H150" s="32"/>
      <c r="I150" s="47"/>
    </row>
    <row r="151" spans="1:10">
      <c r="A151" s="7" t="s">
        <v>223</v>
      </c>
      <c r="B151" s="53"/>
      <c r="C151" s="7" t="s">
        <v>224</v>
      </c>
      <c r="D151" s="32"/>
      <c r="E151" s="7"/>
      <c r="F151" s="7"/>
      <c r="G151" s="7"/>
      <c r="H151" s="7"/>
      <c r="I151" s="47"/>
    </row>
    <row r="152" spans="1:10">
      <c r="A152" s="7" t="s">
        <v>227</v>
      </c>
      <c r="C152" s="7"/>
      <c r="D152" s="7"/>
      <c r="E152" s="7"/>
      <c r="F152" s="7"/>
      <c r="G152" s="7"/>
      <c r="H152" s="7"/>
      <c r="I152" s="47"/>
    </row>
    <row r="153" spans="1:10">
      <c r="A153" s="27"/>
      <c r="C153" s="2" t="s">
        <v>161</v>
      </c>
      <c r="D153" s="32"/>
      <c r="E153" s="43" t="s">
        <v>176</v>
      </c>
      <c r="F153" s="44" t="str">
        <f>IF(D153="X",IF(D154="",IF(D155="X","SI","NO"),"NO"),"NO")</f>
        <v>NO</v>
      </c>
      <c r="G153" s="44" t="str">
        <f>IF(D153="",IF(D154="X",IF(D155="X","SI","NO"),"NO"),"NO")</f>
        <v>NO</v>
      </c>
      <c r="H153" s="44" t="str">
        <f>IF(F153="SI","SI",IF(G153="SI","SI","NO"))</f>
        <v>NO</v>
      </c>
      <c r="I153" s="48" t="str">
        <f>IF(I157="SI","NO",IF(F153="SI","SI",IF(G153="SI","SI","NO")))</f>
        <v>NO</v>
      </c>
      <c r="J153" s="45" t="str">
        <f>IF(I157="SI","NO",IF(F153="SI","SI",IF(G153="SI","SI","NO")))</f>
        <v>NO</v>
      </c>
    </row>
    <row r="154" spans="1:10">
      <c r="A154" s="27"/>
      <c r="C154" s="2" t="s">
        <v>162</v>
      </c>
      <c r="D154" s="32"/>
      <c r="E154" s="43" t="s">
        <v>174</v>
      </c>
      <c r="F154" s="44" t="str">
        <f>IF(I155="SI","NO",IF(D153="X",IF(D154="X",IF(D155="X","SI","NO"),"NO"),"NO"))</f>
        <v>NO</v>
      </c>
      <c r="G154" s="44" t="str">
        <f>IF(I156="SI","NO",IF(D153="X",IF(D154="X",IF(D155="X","SI","NO"),"NO"),"NO"))</f>
        <v>NO</v>
      </c>
      <c r="H154" s="44"/>
      <c r="I154" s="48" t="str">
        <f>IF(F154="SI",IF(G154="SI","SI","NO"),"NO")</f>
        <v>NO</v>
      </c>
      <c r="J154" s="45" t="str">
        <f>IF(F154="SI",IF(G154="SI","SI","NO"),"NO")</f>
        <v>NO</v>
      </c>
    </row>
    <row r="155" spans="1:10">
      <c r="A155" s="49"/>
      <c r="B155" s="119" t="s">
        <v>181</v>
      </c>
      <c r="C155" s="119"/>
      <c r="D155" s="32"/>
      <c r="E155" s="43" t="s">
        <v>175</v>
      </c>
      <c r="F155" s="44" t="str">
        <f>IF(D153="X",IF(D154="X",IF(D155="X",IF(D157="X","SI","NO"),"NO"),"NO"),"NO")</f>
        <v>NO</v>
      </c>
      <c r="G155" s="44" t="str">
        <f>IF(D153="X",IF(D154="X",IF(D155="X",IF(D158="X","SI","NO"),"NO"),"NO"),"NO")</f>
        <v>NO</v>
      </c>
      <c r="H155" s="44" t="str">
        <f>IF(D153="X",IF(D154="X",IF(D155="X",IF(D159="X","SI","NO"),"NO"),"NO"),"NO")</f>
        <v>NO</v>
      </c>
      <c r="I155" s="48" t="str">
        <f>IF(F155="SI","SI",IF(G155="SI","SI",IF(H155="SI","SI","NO")))</f>
        <v>NO</v>
      </c>
      <c r="J155" s="45" t="str">
        <f>IF(I158="SI","NO",IF(F155="SI","SI",IF(G155="SI","SI",IF(H155="SI","SI","NO"))))</f>
        <v>NO</v>
      </c>
    </row>
    <row r="156" spans="1:10">
      <c r="A156" s="27"/>
      <c r="B156" s="2"/>
      <c r="C156" s="2" t="s">
        <v>180</v>
      </c>
      <c r="D156" s="32"/>
      <c r="E156" s="43" t="s">
        <v>177</v>
      </c>
      <c r="F156" s="44" t="str">
        <f>IF(D153="X",IF(D154="X",IF(D155="X",IF(D156="X","SI","NO"),"NO"),"NO"),"NO")</f>
        <v>NO</v>
      </c>
      <c r="G156" s="44" t="str">
        <f>IF(I155="SI","NO",IF(D153="X",IF(D154="X",IF(D156="X","SI","NO"),"NO"),"NO"))</f>
        <v>NO</v>
      </c>
      <c r="H156" s="44" t="str">
        <f>IF(F156="SI","SI",IF(G156="SI","SI","NO"))</f>
        <v>NO</v>
      </c>
      <c r="I156" s="48" t="str">
        <f>IF(I158="SI","NO",IF(F156="SI","SI",IF(G156="SI","SI","NO")))</f>
        <v>NO</v>
      </c>
      <c r="J156" s="45" t="str">
        <f>IF(I158="SI","NO",IF(F156="SI","SI",IF(G156="SI","SI","NO")))</f>
        <v>NO</v>
      </c>
    </row>
    <row r="157" spans="1:10">
      <c r="A157" s="27"/>
      <c r="B157" s="119" t="s">
        <v>165</v>
      </c>
      <c r="C157" s="119"/>
      <c r="D157" s="32"/>
      <c r="E157" s="43" t="s">
        <v>178</v>
      </c>
      <c r="F157" s="44" t="str">
        <f>IF(D157="X",IF(F153="SI","SI",IF(G153="SI","SI","NO")),"NO")</f>
        <v>NO</v>
      </c>
      <c r="G157" s="44" t="str">
        <f>IF(D158="X",IF(F153="SI","SI",IF(G153="SI","SI","NO")),"NO")</f>
        <v>NO</v>
      </c>
      <c r="H157" s="44" t="str">
        <f>IF(D159="X",IF(F153="SI","SI",IF(G153="SI","SI","NO")),"NO")</f>
        <v>NO</v>
      </c>
      <c r="I157" s="48" t="str">
        <f>IF(F157="SI","SI",IF(G157="SI","SI",IF(H157="SI","SI","NO")))</f>
        <v>NO</v>
      </c>
      <c r="J157" s="45" t="str">
        <f>IF(F157="SI","SI",IF(G157="SI","SI",IF(H157="SI","SI","NO")))</f>
        <v>NO</v>
      </c>
    </row>
    <row r="158" spans="1:10">
      <c r="A158" s="27"/>
      <c r="C158" s="2" t="s">
        <v>163</v>
      </c>
      <c r="D158" s="32"/>
      <c r="E158" s="43" t="s">
        <v>179</v>
      </c>
      <c r="F158" s="44" t="str">
        <f>IF(D157="X",IF(F156="SI","SI",IF(G156="SI","SI","NO")),"NO")</f>
        <v>NO</v>
      </c>
      <c r="G158" s="44" t="str">
        <f>IF(D158="X",IF(F156="SI","SI",IF(G156="SI","SI","NO")),"NO")</f>
        <v>NO</v>
      </c>
      <c r="H158" s="44" t="str">
        <f>IF(D159="X",IF(F156="SI","SI",IF(G156="SI","SI","NO")),"NO")</f>
        <v>NO</v>
      </c>
      <c r="I158" s="48" t="str">
        <f>IF(F158="SI","SI",IF(G158="SI","SI",IF(H158="SI","SI","NO")))</f>
        <v>NO</v>
      </c>
      <c r="J158" s="45" t="str">
        <f>IF(F158="SI","SI",IF(G158="SI","SI",IF(H158="SI","SI","NO")))</f>
        <v>NO</v>
      </c>
    </row>
    <row r="159" spans="1:10">
      <c r="A159" s="27"/>
      <c r="B159" s="119" t="s">
        <v>164</v>
      </c>
      <c r="C159" s="119"/>
      <c r="D159" s="53"/>
      <c r="E159" s="55"/>
      <c r="F159" s="56"/>
      <c r="G159" s="56"/>
      <c r="H159" s="55"/>
      <c r="I159" s="57"/>
    </row>
    <row r="160" spans="1:10">
      <c r="A160" s="21" t="s">
        <v>157</v>
      </c>
      <c r="B160" s="1"/>
      <c r="C160" s="1"/>
      <c r="D160" s="1"/>
      <c r="E160" s="1"/>
      <c r="F160" s="1"/>
      <c r="G160" s="1"/>
      <c r="H160" s="1"/>
      <c r="I160" s="4"/>
    </row>
    <row r="161" spans="1:9">
      <c r="A161" s="21" t="s">
        <v>158</v>
      </c>
      <c r="B161" s="1"/>
      <c r="C161" s="1"/>
      <c r="D161" s="1"/>
      <c r="E161" s="1"/>
      <c r="F161" s="32"/>
      <c r="G161" s="1"/>
      <c r="H161" s="1"/>
      <c r="I161" s="4"/>
    </row>
    <row r="162" spans="1:9">
      <c r="A162" s="50" t="s">
        <v>323</v>
      </c>
      <c r="B162" s="1"/>
      <c r="C162" s="1"/>
      <c r="D162" s="1"/>
      <c r="E162" s="1"/>
      <c r="F162" s="1"/>
      <c r="G162" s="1"/>
      <c r="H162" s="1"/>
      <c r="I162" s="4"/>
    </row>
    <row r="163" spans="1:9" ht="30" customHeight="1">
      <c r="A163" s="122"/>
      <c r="B163" s="123"/>
      <c r="C163" s="123"/>
      <c r="D163" s="123"/>
      <c r="E163" s="123"/>
      <c r="F163" s="123"/>
      <c r="G163" s="123"/>
      <c r="H163" s="123"/>
      <c r="I163" s="124"/>
    </row>
    <row r="164" spans="1:9">
      <c r="A164" s="21" t="s">
        <v>148</v>
      </c>
      <c r="B164" s="1"/>
      <c r="C164" s="1"/>
      <c r="D164" s="32"/>
      <c r="E164" s="1"/>
      <c r="F164" s="1"/>
      <c r="G164" s="1"/>
      <c r="H164" s="1"/>
      <c r="I164" s="4"/>
    </row>
    <row r="165" spans="1:9">
      <c r="A165" s="21" t="s">
        <v>149</v>
      </c>
      <c r="B165" s="1"/>
      <c r="C165" s="1"/>
      <c r="D165" s="1"/>
      <c r="E165" s="119" t="s">
        <v>155</v>
      </c>
      <c r="F165" s="119"/>
      <c r="G165" s="119"/>
      <c r="H165" s="119"/>
      <c r="I165" s="32"/>
    </row>
    <row r="166" spans="1:9">
      <c r="A166" s="18" t="s">
        <v>150</v>
      </c>
      <c r="B166" s="1"/>
      <c r="C166" s="32"/>
      <c r="D166" s="1"/>
      <c r="E166" s="1"/>
      <c r="F166" s="1"/>
      <c r="G166" s="1"/>
      <c r="H166" s="1"/>
      <c r="I166" s="4"/>
    </row>
    <row r="167" spans="1:9">
      <c r="A167" s="18" t="s">
        <v>151</v>
      </c>
      <c r="B167" s="1"/>
      <c r="C167" s="32"/>
      <c r="D167" s="1"/>
      <c r="E167" s="119" t="s">
        <v>156</v>
      </c>
      <c r="F167" s="119"/>
      <c r="G167" s="119"/>
      <c r="H167" s="119"/>
      <c r="I167" s="52"/>
    </row>
    <row r="168" spans="1:9">
      <c r="A168" s="18" t="s">
        <v>152</v>
      </c>
      <c r="B168" s="1"/>
      <c r="C168" s="32"/>
      <c r="D168" s="1"/>
      <c r="E168" s="1"/>
      <c r="F168" s="1"/>
      <c r="G168" s="1"/>
      <c r="H168" s="1"/>
      <c r="I168" s="4"/>
    </row>
    <row r="169" spans="1:9">
      <c r="A169" s="18" t="s">
        <v>153</v>
      </c>
      <c r="B169" s="1"/>
      <c r="C169" s="32"/>
      <c r="D169" s="1"/>
      <c r="E169" s="1"/>
      <c r="F169" s="1"/>
      <c r="G169" s="1"/>
      <c r="H169" s="1"/>
      <c r="I169" s="4"/>
    </row>
    <row r="170" spans="1:9">
      <c r="A170" s="22" t="s">
        <v>154</v>
      </c>
      <c r="B170" s="5"/>
      <c r="C170" s="32"/>
      <c r="D170" s="5"/>
      <c r="E170" s="5"/>
      <c r="F170" s="5"/>
      <c r="G170" s="5"/>
      <c r="H170" s="5"/>
      <c r="I170" s="6"/>
    </row>
    <row r="171" spans="1:9">
      <c r="A171" s="120" t="s">
        <v>230</v>
      </c>
      <c r="B171" s="120"/>
      <c r="C171" s="120"/>
      <c r="D171" s="120"/>
      <c r="E171" s="120"/>
      <c r="F171" s="120"/>
      <c r="G171" s="120"/>
      <c r="H171" s="120"/>
      <c r="I171" s="120"/>
    </row>
    <row r="172" spans="1:9">
      <c r="A172" s="7" t="s">
        <v>231</v>
      </c>
      <c r="B172" s="7"/>
      <c r="C172" s="7"/>
      <c r="D172" s="7"/>
      <c r="E172" s="7"/>
      <c r="F172" s="7"/>
      <c r="G172" s="63"/>
      <c r="H172" s="7"/>
      <c r="I172" s="7"/>
    </row>
    <row r="173" spans="1:9" ht="15.75" thickBot="1">
      <c r="A173" s="16" t="s">
        <v>159</v>
      </c>
      <c r="B173" s="23"/>
      <c r="C173" s="23"/>
      <c r="D173" s="23"/>
      <c r="E173" s="23"/>
      <c r="F173" s="23"/>
      <c r="G173" s="23"/>
      <c r="H173" s="64"/>
      <c r="I173" s="38"/>
    </row>
    <row r="174" spans="1:9" ht="30" customHeight="1" thickBot="1">
      <c r="A174" s="114" t="s">
        <v>228</v>
      </c>
      <c r="B174" s="115"/>
      <c r="C174" s="115"/>
      <c r="D174" s="115"/>
      <c r="E174" s="115"/>
      <c r="F174" s="115"/>
      <c r="G174" s="115"/>
      <c r="H174" s="115"/>
      <c r="I174" s="115"/>
    </row>
    <row r="175" spans="1:9">
      <c r="A175" s="58"/>
      <c r="B175" s="58"/>
      <c r="C175" s="58"/>
      <c r="D175" s="58"/>
      <c r="E175" s="58"/>
      <c r="F175" s="58"/>
      <c r="G175" s="58"/>
      <c r="H175" s="58"/>
      <c r="I175" s="58"/>
    </row>
    <row r="176" spans="1:9">
      <c r="B176" s="148" t="s">
        <v>210</v>
      </c>
      <c r="C176" s="149"/>
      <c r="D176" s="149"/>
      <c r="E176" s="149"/>
    </row>
    <row r="177" spans="2:5" ht="14.45" customHeight="1">
      <c r="B177" s="153"/>
      <c r="C177" s="153"/>
      <c r="D177" s="153"/>
      <c r="E177" s="153"/>
    </row>
    <row r="178" spans="2:5">
      <c r="B178" s="153"/>
      <c r="C178" s="153"/>
      <c r="D178" s="153"/>
      <c r="E178" s="153"/>
    </row>
    <row r="179" spans="2:5" ht="27.6" customHeight="1">
      <c r="B179" s="150" t="s">
        <v>211</v>
      </c>
      <c r="C179" s="151"/>
      <c r="D179" s="151"/>
      <c r="E179" s="152"/>
    </row>
    <row r="180" spans="2:5">
      <c r="B180" s="145" t="s">
        <v>212</v>
      </c>
      <c r="C180" s="146"/>
      <c r="D180" s="146"/>
      <c r="E180" s="147"/>
    </row>
    <row r="181" spans="2:5">
      <c r="B181" s="145" t="s">
        <v>209</v>
      </c>
      <c r="C181" s="146"/>
      <c r="D181" s="146"/>
      <c r="E181" s="147"/>
    </row>
  </sheetData>
  <sheetProtection algorithmName="SHA-512" hashValue="sEgl1CGxM4kvDuCKlA26pgjKoH2bc/PXMLHszADiSiFyCEeZe7zyABI6RY3mbXC4ebdb1/6HlJSt8/0jP+l0og==" saltValue="w9JtsrnjygPabcysqiGm3A==" spinCount="100000" sheet="1" objects="1" scenarios="1"/>
  <mergeCells count="53">
    <mergeCell ref="B180:E180"/>
    <mergeCell ref="B181:E181"/>
    <mergeCell ref="B176:E176"/>
    <mergeCell ref="A22:B22"/>
    <mergeCell ref="A23:B23"/>
    <mergeCell ref="A24:B24"/>
    <mergeCell ref="B179:E179"/>
    <mergeCell ref="B177:E178"/>
    <mergeCell ref="A11:C11"/>
    <mergeCell ref="A7:I7"/>
    <mergeCell ref="A8:B8"/>
    <mergeCell ref="C8:F8"/>
    <mergeCell ref="G8:H8"/>
    <mergeCell ref="A9:B9"/>
    <mergeCell ref="A10:I10"/>
    <mergeCell ref="A12:B12"/>
    <mergeCell ref="C12:F12"/>
    <mergeCell ref="G12:H12"/>
    <mergeCell ref="A13:B13"/>
    <mergeCell ref="A14:B14"/>
    <mergeCell ref="C14:I14"/>
    <mergeCell ref="A16:I16"/>
    <mergeCell ref="A17:C17"/>
    <mergeCell ref="A15:C15"/>
    <mergeCell ref="A138:I138"/>
    <mergeCell ref="E140:H140"/>
    <mergeCell ref="A93:I93"/>
    <mergeCell ref="A103:I103"/>
    <mergeCell ref="A121:I121"/>
    <mergeCell ref="C136:I136"/>
    <mergeCell ref="A27:I27"/>
    <mergeCell ref="A60:I60"/>
    <mergeCell ref="A70:I70"/>
    <mergeCell ref="A86:I86"/>
    <mergeCell ref="A25:B25"/>
    <mergeCell ref="A26:B26"/>
    <mergeCell ref="A19:B19"/>
    <mergeCell ref="E17:H17"/>
    <mergeCell ref="E19:H19"/>
    <mergeCell ref="E18:H18"/>
    <mergeCell ref="A174:I174"/>
    <mergeCell ref="D147:F147"/>
    <mergeCell ref="E165:H165"/>
    <mergeCell ref="E167:H167"/>
    <mergeCell ref="A171:I171"/>
    <mergeCell ref="E142:H142"/>
    <mergeCell ref="A146:I146"/>
    <mergeCell ref="A163:I163"/>
    <mergeCell ref="B155:C155"/>
    <mergeCell ref="B157:C157"/>
    <mergeCell ref="B159:C159"/>
    <mergeCell ref="A20:B20"/>
    <mergeCell ref="A21:B21"/>
  </mergeCells>
  <dataValidations count="1">
    <dataValidation allowBlank="1" showInputMessage="1" showErrorMessage="1" promptTitle="NOTA" prompt="Enviar este documento en formato digital,_x000a_mismo que será solicitado en formato físico_x000a_una vez iniciado el año lectivo." sqref="B177:E178" xr:uid="{2F1BD131-B978-435B-9969-41AEC78CBA9D}"/>
  </dataValidations>
  <pageMargins left="0.51181102362204722" right="0.51181102362204722" top="0.15748031496062992" bottom="0.15748031496062992" header="0.11811023622047245" footer="0.11811023622047245"/>
  <pageSetup paperSize="9" scale="84" fitToWidth="0" fitToHeight="0" orientation="portrait" r:id="rId1"/>
  <rowBreaks count="2" manualBreakCount="2">
    <brk id="59" min="1" max="9" man="1"/>
    <brk id="120" min="1" max="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CF5046F-F2C0-4C6D-8437-36F76DC89CE6}">
          <x14:formula1>
            <xm:f>LISTADO!$B$3:$B$4</xm:f>
          </x14:formula1>
          <xm:sqref>D29:D35 D37:D41 D43:D47 F49:F52 E54:E59 E77:E80 E82:E85 E95:E102 F109:F120 E65:E69 D153:D159 C123:C125 F127:F135 C141:C145 C166:C170</xm:sqref>
        </x14:dataValidation>
        <x14:dataValidation type="list" allowBlank="1" showInputMessage="1" showErrorMessage="1" xr:uid="{998187BC-3A0B-4C81-8A7B-D0282AC490F4}">
          <x14:formula1>
            <xm:f>LISTADO!$A$3:$A$4</xm:f>
          </x14:formula1>
          <xm:sqref>F107 F71:F75 G87:G90 G92 F105 E61:E63 D139 I140 F161 D164 I165 I17:I19</xm:sqref>
        </x14:dataValidation>
        <x14:dataValidation type="list" allowBlank="1" showInputMessage="1" showErrorMessage="1" xr:uid="{C13520CE-4F69-4DFE-9082-432067B8109C}">
          <x14:formula1>
            <xm:f>LISTADO!$A$7:$A$11</xm:f>
          </x14:formula1>
          <xm:sqref>H173</xm:sqref>
        </x14:dataValidation>
        <x14:dataValidation type="list" allowBlank="1" showInputMessage="1" showErrorMessage="1" xr:uid="{40243738-E9DD-47CF-BC73-6AAC0FD51A88}">
          <x14:formula1>
            <xm:f>LISTADO!$A$14:$A$18</xm:f>
          </x14:formula1>
          <xm:sqref>G147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1BD8-80C9-43BB-AFD4-6DEC9E9D6633}">
  <dimension ref="A2:J30"/>
  <sheetViews>
    <sheetView zoomScaleNormal="100" workbookViewId="0">
      <selection activeCell="B12" sqref="B12"/>
    </sheetView>
  </sheetViews>
  <sheetFormatPr baseColWidth="10" defaultColWidth="10.7109375" defaultRowHeight="15"/>
  <cols>
    <col min="2" max="2" width="19.42578125" bestFit="1" customWidth="1"/>
    <col min="3" max="3" width="4.28515625" customWidth="1"/>
    <col min="4" max="4" width="33.42578125" bestFit="1" customWidth="1"/>
    <col min="5" max="5" width="25.42578125" bestFit="1" customWidth="1"/>
    <col min="6" max="6" width="5.7109375" customWidth="1"/>
    <col min="7" max="7" width="20.5703125" bestFit="1" customWidth="1"/>
    <col min="8" max="8" width="4.140625" customWidth="1"/>
    <col min="10" max="10" width="57.7109375" bestFit="1" customWidth="1"/>
  </cols>
  <sheetData>
    <row r="2" spans="1:10">
      <c r="A2" s="8" t="s">
        <v>29</v>
      </c>
      <c r="B2" s="12" t="s">
        <v>29</v>
      </c>
      <c r="D2" s="12" t="s">
        <v>112</v>
      </c>
      <c r="E2" s="12" t="s">
        <v>118</v>
      </c>
      <c r="F2" s="1"/>
      <c r="G2" s="1"/>
      <c r="I2" s="93">
        <f>CUESTIONARIO!I17</f>
        <v>0</v>
      </c>
      <c r="J2" s="10" t="s">
        <v>281</v>
      </c>
    </row>
    <row r="3" spans="1:10">
      <c r="A3" s="9" t="s">
        <v>30</v>
      </c>
      <c r="B3" s="11" t="s">
        <v>110</v>
      </c>
      <c r="D3" s="10" t="s">
        <v>113</v>
      </c>
      <c r="E3" s="10" t="s">
        <v>119</v>
      </c>
      <c r="F3" s="1"/>
      <c r="G3" s="1"/>
      <c r="I3" s="93">
        <f>CUESTIONARIO!I18</f>
        <v>0</v>
      </c>
      <c r="J3" s="94" t="s">
        <v>282</v>
      </c>
    </row>
    <row r="4" spans="1:10">
      <c r="A4" s="9" t="s">
        <v>111</v>
      </c>
      <c r="B4" s="11"/>
      <c r="D4" s="10" t="s">
        <v>114</v>
      </c>
      <c r="E4" s="10" t="s">
        <v>120</v>
      </c>
      <c r="F4" s="1"/>
      <c r="G4" s="1"/>
      <c r="I4" s="10">
        <f>CUESTIONARIO!I19</f>
        <v>0</v>
      </c>
      <c r="J4" s="10" t="s">
        <v>283</v>
      </c>
    </row>
    <row r="5" spans="1:10">
      <c r="D5" s="10" t="s">
        <v>115</v>
      </c>
      <c r="E5" s="10" t="s">
        <v>121</v>
      </c>
      <c r="F5" s="1"/>
      <c r="G5" s="1"/>
    </row>
    <row r="6" spans="1:10">
      <c r="A6" s="155" t="s">
        <v>196</v>
      </c>
      <c r="B6" s="155"/>
      <c r="D6" s="10" t="s">
        <v>116</v>
      </c>
      <c r="E6" s="10" t="s">
        <v>122</v>
      </c>
      <c r="F6" s="1"/>
      <c r="G6" s="1"/>
      <c r="J6" s="95"/>
    </row>
    <row r="7" spans="1:10">
      <c r="A7" s="11" t="s">
        <v>330</v>
      </c>
      <c r="B7" s="10" t="s">
        <v>332</v>
      </c>
      <c r="D7" s="10" t="s">
        <v>117</v>
      </c>
      <c r="E7" s="10" t="s">
        <v>123</v>
      </c>
      <c r="F7" s="1"/>
      <c r="G7" s="1"/>
      <c r="J7" s="95"/>
    </row>
    <row r="8" spans="1:10">
      <c r="A8" s="11" t="s">
        <v>329</v>
      </c>
      <c r="B8" s="10" t="s">
        <v>333</v>
      </c>
      <c r="D8" s="1"/>
      <c r="E8" s="1"/>
      <c r="F8" s="1"/>
      <c r="G8" s="1"/>
      <c r="J8" s="95"/>
    </row>
    <row r="9" spans="1:10">
      <c r="A9" s="11">
        <v>0</v>
      </c>
      <c r="B9" s="10" t="s">
        <v>334</v>
      </c>
      <c r="D9" s="39" t="s">
        <v>124</v>
      </c>
      <c r="E9" s="40">
        <f>SUM(CUESTIONARIO!G35,CUESTIONARIO!G41,CUESTIONARIO!G47,CUESTIONARIO!I52,CUESTIONARIO!H59,CUESTIONARIO!H63,CUESTIONARIO!H69,CUESTIONARIO!I75,CUESTIONARIO!H80,CUESTIONARIO!H85,CUESTIONARIO!I88,CUESTIONARIO!H102,CUESTIONARIO!I105,CUESTIONARIO!I120)</f>
        <v>0</v>
      </c>
      <c r="F9" s="1"/>
      <c r="G9" s="1"/>
      <c r="J9" s="95"/>
    </row>
    <row r="10" spans="1:10">
      <c r="A10" s="11" t="s">
        <v>331</v>
      </c>
      <c r="B10" s="10" t="s">
        <v>335</v>
      </c>
      <c r="D10" s="39" t="s">
        <v>125</v>
      </c>
      <c r="E10" s="40" t="str">
        <f>IF(E9&gt;=845.1,(D3),IF(E9&gt;=696.1,(D4),IF(E9&gt;=535.1,(D5),IF(E9&gt;=316.1,(D6),D7))))</f>
        <v>D (bajo)</v>
      </c>
      <c r="F10" s="1"/>
      <c r="G10" s="1"/>
      <c r="J10" s="95"/>
    </row>
    <row r="11" spans="1:10">
      <c r="A11" s="11"/>
      <c r="B11" s="10"/>
      <c r="D11" s="1"/>
      <c r="E11" s="1"/>
      <c r="F11" s="1"/>
      <c r="G11" s="1"/>
    </row>
    <row r="12" spans="1:10">
      <c r="D12" s="155" t="s">
        <v>166</v>
      </c>
      <c r="E12" s="155"/>
      <c r="F12" s="155"/>
      <c r="G12" s="155"/>
    </row>
    <row r="13" spans="1:10">
      <c r="A13" s="12" t="s">
        <v>214</v>
      </c>
      <c r="D13" s="41" t="s">
        <v>296</v>
      </c>
      <c r="E13" s="160" t="s">
        <v>168</v>
      </c>
      <c r="F13" s="160"/>
      <c r="G13" s="160"/>
    </row>
    <row r="14" spans="1:10">
      <c r="A14" s="11" t="s">
        <v>304</v>
      </c>
      <c r="D14" s="41" t="s">
        <v>297</v>
      </c>
      <c r="E14" s="160" t="s">
        <v>169</v>
      </c>
      <c r="F14" s="160"/>
      <c r="G14" s="160"/>
    </row>
    <row r="15" spans="1:10">
      <c r="A15" s="11" t="s">
        <v>305</v>
      </c>
      <c r="D15" s="41" t="s">
        <v>298</v>
      </c>
      <c r="E15" s="160" t="s">
        <v>170</v>
      </c>
      <c r="F15" s="160"/>
      <c r="G15" s="160"/>
    </row>
    <row r="16" spans="1:10" ht="30" customHeight="1">
      <c r="A16" s="11" t="s">
        <v>306</v>
      </c>
      <c r="D16" s="41" t="s">
        <v>299</v>
      </c>
      <c r="E16" s="154" t="s">
        <v>171</v>
      </c>
      <c r="F16" s="154"/>
      <c r="G16" s="154"/>
    </row>
    <row r="17" spans="1:7" ht="30" customHeight="1">
      <c r="A17" s="11" t="s">
        <v>307</v>
      </c>
      <c r="D17" s="41" t="s">
        <v>300</v>
      </c>
      <c r="E17" s="157" t="s">
        <v>172</v>
      </c>
      <c r="F17" s="158"/>
      <c r="G17" s="159"/>
    </row>
    <row r="18" spans="1:7" ht="45" customHeight="1">
      <c r="A18" s="11" t="s">
        <v>308</v>
      </c>
      <c r="D18" s="41" t="s">
        <v>301</v>
      </c>
      <c r="E18" s="157" t="s">
        <v>173</v>
      </c>
      <c r="F18" s="158"/>
      <c r="G18" s="159"/>
    </row>
    <row r="19" spans="1:7">
      <c r="D19" s="1"/>
      <c r="E19" s="1"/>
      <c r="F19" s="1"/>
      <c r="G19" s="1"/>
    </row>
    <row r="20" spans="1:7">
      <c r="D20" s="39" t="s">
        <v>167</v>
      </c>
      <c r="E20" s="42" t="str">
        <f>IF(CUESTIONARIO!I153="SI",LISTADO!D13,IF(CUESTIONARIO!I154="SI",LISTADO!D14,IF(CUESTIONARIO!I155="SI",LISTADO!D15,IF(CUESTIONARIO!I156="SI",LISTADO!D16,
IF(CUESTIONARIO!I157="SI",LISTADO!D17,IF(CUESTIONARIO!I158="SI",LISTADO!D18,"0"))))))</f>
        <v>0</v>
      </c>
      <c r="F20" s="1"/>
      <c r="G20" s="1"/>
    </row>
    <row r="22" spans="1:7">
      <c r="D22" s="155" t="s">
        <v>194</v>
      </c>
      <c r="E22" s="155"/>
      <c r="F22" s="155"/>
      <c r="G22" s="155"/>
    </row>
    <row r="23" spans="1:7">
      <c r="D23" s="8" t="s">
        <v>183</v>
      </c>
      <c r="E23" s="156" t="s">
        <v>182</v>
      </c>
      <c r="F23" s="156"/>
      <c r="G23" s="156"/>
    </row>
    <row r="24" spans="1:7" ht="30" customHeight="1">
      <c r="D24" s="10" t="s">
        <v>185</v>
      </c>
      <c r="E24" s="154" t="s">
        <v>184</v>
      </c>
      <c r="F24" s="154"/>
      <c r="G24" s="154"/>
    </row>
    <row r="25" spans="1:7" ht="30" customHeight="1">
      <c r="D25" s="10" t="s">
        <v>187</v>
      </c>
      <c r="E25" s="154" t="s">
        <v>186</v>
      </c>
      <c r="F25" s="154"/>
      <c r="G25" s="154"/>
    </row>
    <row r="26" spans="1:7" ht="30" customHeight="1">
      <c r="D26" s="10" t="s">
        <v>189</v>
      </c>
      <c r="E26" s="154" t="s">
        <v>188</v>
      </c>
      <c r="F26" s="154"/>
      <c r="G26" s="154"/>
    </row>
    <row r="27" spans="1:7" ht="30" customHeight="1">
      <c r="D27" s="10" t="s">
        <v>191</v>
      </c>
      <c r="E27" s="154" t="s">
        <v>190</v>
      </c>
      <c r="F27" s="154"/>
      <c r="G27" s="154"/>
    </row>
    <row r="28" spans="1:7" ht="30" customHeight="1">
      <c r="D28" s="10" t="s">
        <v>193</v>
      </c>
      <c r="E28" s="154" t="s">
        <v>192</v>
      </c>
      <c r="F28" s="154"/>
      <c r="G28" s="154"/>
    </row>
    <row r="30" spans="1:7">
      <c r="D30" s="39" t="s">
        <v>195</v>
      </c>
      <c r="E30" s="42">
        <f>CUESTIONARIO!H173</f>
        <v>0</v>
      </c>
    </row>
  </sheetData>
  <mergeCells count="15">
    <mergeCell ref="E28:G28"/>
    <mergeCell ref="A6:B6"/>
    <mergeCell ref="D22:G22"/>
    <mergeCell ref="E23:G23"/>
    <mergeCell ref="E24:G24"/>
    <mergeCell ref="E25:G25"/>
    <mergeCell ref="E26:G26"/>
    <mergeCell ref="E27:G27"/>
    <mergeCell ref="E17:G17"/>
    <mergeCell ref="E18:G18"/>
    <mergeCell ref="E16:G16"/>
    <mergeCell ref="E14:G14"/>
    <mergeCell ref="E15:G15"/>
    <mergeCell ref="E13:G13"/>
    <mergeCell ref="D12:G12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1EF60-C48E-4B21-85D8-4A8D0E7903B0}">
  <dimension ref="A1:K40"/>
  <sheetViews>
    <sheetView view="pageBreakPreview" topLeftCell="A12" zoomScale="115" zoomScaleNormal="160" zoomScaleSheetLayoutView="115" workbookViewId="0">
      <selection activeCell="I22" sqref="I22"/>
    </sheetView>
  </sheetViews>
  <sheetFormatPr baseColWidth="10" defaultColWidth="11.42578125" defaultRowHeight="15"/>
  <cols>
    <col min="1" max="7" width="11.42578125" style="68"/>
    <col min="8" max="8" width="12.140625" style="68" customWidth="1"/>
    <col min="9" max="10" width="11.42578125" style="68"/>
    <col min="11" max="11" width="14" style="68" customWidth="1"/>
    <col min="12" max="16384" width="11.42578125" style="68"/>
  </cols>
  <sheetData>
    <row r="1" spans="1:8" ht="15.75" customHeight="1">
      <c r="A1" s="164"/>
      <c r="B1" s="167" t="s">
        <v>232</v>
      </c>
      <c r="C1" s="168"/>
      <c r="D1" s="168"/>
      <c r="E1" s="168"/>
      <c r="F1" s="168"/>
      <c r="G1" s="169"/>
      <c r="H1" s="67" t="s">
        <v>233</v>
      </c>
    </row>
    <row r="2" spans="1:8" ht="15" customHeight="1">
      <c r="A2" s="165"/>
      <c r="B2" s="170"/>
      <c r="C2" s="171"/>
      <c r="D2" s="171"/>
      <c r="E2" s="171"/>
      <c r="F2" s="171"/>
      <c r="G2" s="172"/>
      <c r="H2" s="69" t="s">
        <v>234</v>
      </c>
    </row>
    <row r="3" spans="1:8" ht="15" customHeight="1">
      <c r="A3" s="165"/>
      <c r="B3" s="170"/>
      <c r="C3" s="171"/>
      <c r="D3" s="171"/>
      <c r="E3" s="171"/>
      <c r="F3" s="171"/>
      <c r="G3" s="172"/>
      <c r="H3" s="69" t="s">
        <v>235</v>
      </c>
    </row>
    <row r="4" spans="1:8" ht="15" customHeight="1">
      <c r="A4" s="165"/>
      <c r="B4" s="173"/>
      <c r="C4" s="174"/>
      <c r="D4" s="174"/>
      <c r="E4" s="174"/>
      <c r="F4" s="174"/>
      <c r="G4" s="175"/>
      <c r="H4" s="70">
        <v>44636</v>
      </c>
    </row>
    <row r="5" spans="1:8" ht="15.75" customHeight="1">
      <c r="A5" s="166"/>
      <c r="B5" s="176" t="s">
        <v>197</v>
      </c>
      <c r="C5" s="177"/>
      <c r="D5" s="177"/>
      <c r="E5" s="177"/>
      <c r="F5" s="177"/>
      <c r="G5" s="178"/>
      <c r="H5" s="71" t="s">
        <v>327</v>
      </c>
    </row>
    <row r="6" spans="1:8" ht="15" customHeight="1">
      <c r="A6" s="179" t="s">
        <v>197</v>
      </c>
      <c r="B6" s="179"/>
      <c r="C6" s="179"/>
      <c r="D6" s="179"/>
      <c r="E6" s="179"/>
      <c r="F6" s="179"/>
      <c r="G6" s="179"/>
      <c r="H6" s="179"/>
    </row>
    <row r="7" spans="1:8" ht="15" customHeight="1">
      <c r="B7" s="73"/>
      <c r="C7" s="91"/>
      <c r="D7" s="91"/>
      <c r="E7" s="91"/>
      <c r="F7" s="91"/>
      <c r="G7" s="92" t="s">
        <v>287</v>
      </c>
      <c r="H7" s="91"/>
    </row>
    <row r="8" spans="1:8" ht="15" customHeight="1">
      <c r="A8" s="180" t="s">
        <v>198</v>
      </c>
      <c r="B8" s="180"/>
      <c r="C8" s="180"/>
      <c r="D8" s="180"/>
      <c r="E8" s="180"/>
      <c r="F8" s="180"/>
      <c r="G8" s="180"/>
      <c r="H8" s="180"/>
    </row>
    <row r="9" spans="1:8" ht="15" customHeight="1">
      <c r="A9" s="161" t="s">
        <v>236</v>
      </c>
      <c r="B9" s="161"/>
      <c r="C9" s="162">
        <f>CUESTIONARIO!C8</f>
        <v>0</v>
      </c>
      <c r="D9" s="163"/>
      <c r="E9" s="163"/>
      <c r="F9" s="163"/>
      <c r="G9" s="163"/>
      <c r="H9" s="163"/>
    </row>
    <row r="10" spans="1:8">
      <c r="A10" s="161" t="s">
        <v>239</v>
      </c>
      <c r="B10" s="161"/>
      <c r="C10" s="181">
        <f>CUESTIONARIO!C13</f>
        <v>0</v>
      </c>
      <c r="D10" s="182"/>
      <c r="E10" s="183" t="s">
        <v>238</v>
      </c>
      <c r="F10" s="183"/>
      <c r="G10" s="184">
        <f>CUESTIONARIO!E13</f>
        <v>0</v>
      </c>
      <c r="H10" s="182"/>
    </row>
    <row r="11" spans="1:8" ht="15" customHeight="1">
      <c r="A11" s="161" t="s">
        <v>240</v>
      </c>
      <c r="B11" s="161"/>
      <c r="C11" s="163">
        <f>CUESTIONARIO!C14</f>
        <v>0</v>
      </c>
      <c r="D11" s="163"/>
      <c r="E11" s="163"/>
      <c r="F11" s="163"/>
      <c r="G11" s="163"/>
      <c r="H11" s="163"/>
    </row>
    <row r="12" spans="1:8" ht="15" customHeight="1">
      <c r="A12" s="161" t="s">
        <v>241</v>
      </c>
      <c r="B12" s="161"/>
      <c r="C12" s="163" t="str">
        <f>CONCATENATE(CUESTIONARIO!D15," ",CUESTIONARIO!F15)</f>
        <v xml:space="preserve"> </v>
      </c>
      <c r="D12" s="163"/>
      <c r="E12" s="90"/>
      <c r="F12" s="72" t="s">
        <v>242</v>
      </c>
      <c r="G12" s="108">
        <f>CUESTIONARIO!F9</f>
        <v>0</v>
      </c>
      <c r="H12" s="90"/>
    </row>
    <row r="13" spans="1:8" ht="15" customHeight="1">
      <c r="A13" s="161" t="s">
        <v>243</v>
      </c>
      <c r="B13" s="161"/>
      <c r="C13" s="74">
        <f ca="1">TODAY()</f>
        <v>46213</v>
      </c>
      <c r="F13" s="72" t="s">
        <v>237</v>
      </c>
      <c r="G13" s="108">
        <f>CUESTIONARIO!I8</f>
        <v>0</v>
      </c>
    </row>
    <row r="14" spans="1:8">
      <c r="A14" s="185" t="s">
        <v>199</v>
      </c>
      <c r="B14" s="185"/>
      <c r="C14" s="185"/>
      <c r="D14" s="185"/>
      <c r="E14" s="185"/>
      <c r="F14" s="185"/>
      <c r="G14" s="185"/>
    </row>
    <row r="15" spans="1:8">
      <c r="A15" s="186" t="s">
        <v>285</v>
      </c>
      <c r="B15" s="186"/>
      <c r="C15" s="186"/>
      <c r="D15" s="186"/>
      <c r="E15" s="186"/>
      <c r="F15" s="186"/>
      <c r="G15" s="186"/>
      <c r="H15" s="186"/>
    </row>
    <row r="16" spans="1:8">
      <c r="A16" s="187" t="s">
        <v>288</v>
      </c>
      <c r="B16" s="187"/>
      <c r="C16" s="187"/>
      <c r="D16" s="187"/>
      <c r="E16" s="187"/>
      <c r="F16" s="187"/>
      <c r="G16" s="187"/>
    </row>
    <row r="17" spans="1:11">
      <c r="A17" s="186" t="s">
        <v>286</v>
      </c>
      <c r="B17" s="186"/>
      <c r="C17" s="186"/>
      <c r="D17" s="186"/>
      <c r="E17" s="186"/>
      <c r="F17" s="186"/>
      <c r="G17" s="186"/>
      <c r="H17" s="186"/>
    </row>
    <row r="18" spans="1:11">
      <c r="A18" s="188" t="s">
        <v>289</v>
      </c>
      <c r="B18" s="188"/>
      <c r="C18" s="188"/>
      <c r="D18" s="188"/>
      <c r="E18" s="188"/>
      <c r="F18" s="188"/>
      <c r="G18" s="188"/>
      <c r="H18" s="188"/>
    </row>
    <row r="19" spans="1:11">
      <c r="A19" s="185" t="s">
        <v>200</v>
      </c>
      <c r="B19" s="185"/>
      <c r="C19" s="185"/>
      <c r="D19" s="185"/>
      <c r="E19" s="185"/>
      <c r="F19" s="185"/>
      <c r="G19" s="185"/>
    </row>
    <row r="20" spans="1:11" ht="15" customHeight="1">
      <c r="A20" s="182" t="s">
        <v>252</v>
      </c>
      <c r="B20" s="182"/>
      <c r="C20" s="182"/>
      <c r="D20" s="182"/>
      <c r="E20" s="182"/>
      <c r="F20" s="182"/>
      <c r="G20" s="182"/>
      <c r="H20" s="182"/>
    </row>
    <row r="21" spans="1:11">
      <c r="A21" s="185" t="s">
        <v>201</v>
      </c>
      <c r="B21" s="185"/>
      <c r="C21" s="185"/>
      <c r="D21" s="185"/>
      <c r="E21" s="185"/>
      <c r="F21" s="185"/>
      <c r="G21" s="185"/>
      <c r="I21" s="89" t="s">
        <v>259</v>
      </c>
      <c r="K21" s="89" t="s">
        <v>324</v>
      </c>
    </row>
    <row r="22" spans="1:11">
      <c r="A22" s="188" t="e">
        <f>VLOOKUP(I22,'INF-OPC'!C2:D5,2,FALSE)</f>
        <v>#N/A</v>
      </c>
      <c r="B22" s="188"/>
      <c r="C22" s="188"/>
      <c r="D22" s="188"/>
      <c r="E22" s="188"/>
      <c r="F22" s="188"/>
      <c r="G22" s="188"/>
      <c r="H22" s="188"/>
      <c r="I22" s="88"/>
      <c r="K22" s="88"/>
    </row>
    <row r="23" spans="1:11">
      <c r="A23" s="191" t="e">
        <f>VLOOKUP(K22,'INF-OPC'!C26:D27,2,FALSE)</f>
        <v>#N/A</v>
      </c>
      <c r="B23" s="191"/>
      <c r="C23" s="191"/>
      <c r="D23" s="191"/>
      <c r="E23" s="191"/>
      <c r="F23" s="191"/>
      <c r="G23" s="191"/>
      <c r="H23" s="191"/>
      <c r="I23" s="107"/>
      <c r="K23" s="104"/>
    </row>
    <row r="24" spans="1:11">
      <c r="A24" s="185" t="s">
        <v>202</v>
      </c>
      <c r="B24" s="185"/>
      <c r="C24" s="185"/>
      <c r="D24" s="185"/>
      <c r="E24" s="185"/>
      <c r="F24" s="185"/>
      <c r="G24" s="185"/>
      <c r="I24" s="89" t="s">
        <v>268</v>
      </c>
    </row>
    <row r="25" spans="1:11" ht="45" customHeight="1">
      <c r="A25" s="189" t="e">
        <f>VLOOKUP(I25,'INF-OPC'!C8:D11,2,FALSE)</f>
        <v>#N/A</v>
      </c>
      <c r="B25" s="189"/>
      <c r="C25" s="189"/>
      <c r="D25" s="189"/>
      <c r="E25" s="189"/>
      <c r="F25" s="189"/>
      <c r="G25" s="189"/>
      <c r="H25" s="189"/>
      <c r="I25" s="88"/>
    </row>
    <row r="26" spans="1:11">
      <c r="A26" s="161" t="s">
        <v>203</v>
      </c>
      <c r="B26" s="161"/>
      <c r="C26" s="161"/>
      <c r="D26" s="161"/>
      <c r="E26" s="161"/>
      <c r="F26" s="161"/>
      <c r="G26" s="161"/>
      <c r="H26" s="75"/>
      <c r="I26" s="89" t="s">
        <v>292</v>
      </c>
    </row>
    <row r="27" spans="1:11" ht="30" customHeight="1">
      <c r="A27" s="188" t="e">
        <f>VLOOKUP(I27,'INF-OPC'!C14:D15,2,FALSE)</f>
        <v>#N/A</v>
      </c>
      <c r="B27" s="188"/>
      <c r="C27" s="188"/>
      <c r="D27" s="188"/>
      <c r="E27" s="188"/>
      <c r="F27" s="188"/>
      <c r="G27" s="188"/>
      <c r="H27" s="188"/>
      <c r="I27" s="88"/>
    </row>
    <row r="28" spans="1:11">
      <c r="A28" s="161" t="s">
        <v>291</v>
      </c>
      <c r="B28" s="161"/>
      <c r="C28" s="161"/>
      <c r="D28" s="161"/>
      <c r="E28" s="161"/>
      <c r="F28" s="161"/>
      <c r="G28" s="161"/>
      <c r="H28" s="75"/>
      <c r="I28" s="89" t="s">
        <v>309</v>
      </c>
    </row>
    <row r="29" spans="1:11" ht="30" customHeight="1">
      <c r="A29" s="188" t="e">
        <f>VLOOKUP(I29,'INF-OPC'!C18:D19,2,FALSE)</f>
        <v>#N/A</v>
      </c>
      <c r="B29" s="188"/>
      <c r="C29" s="188"/>
      <c r="D29" s="188"/>
      <c r="E29" s="188"/>
      <c r="F29" s="188"/>
      <c r="G29" s="188"/>
      <c r="H29" s="188"/>
      <c r="I29" s="97"/>
    </row>
    <row r="30" spans="1:11">
      <c r="A30" s="161" t="s">
        <v>204</v>
      </c>
      <c r="B30" s="161"/>
      <c r="C30" s="161"/>
      <c r="D30" s="161"/>
      <c r="E30" s="161"/>
      <c r="F30" s="161"/>
      <c r="G30" s="161"/>
      <c r="H30" s="75"/>
      <c r="I30" s="89" t="s">
        <v>313</v>
      </c>
    </row>
    <row r="31" spans="1:11" ht="45" customHeight="1">
      <c r="A31" s="190" t="e">
        <f>VLOOKUP(I31,'INF-OPC'!C22:D23,2,FALSE)</f>
        <v>#N/A</v>
      </c>
      <c r="B31" s="190"/>
      <c r="C31" s="190"/>
      <c r="D31" s="190"/>
      <c r="E31" s="190"/>
      <c r="F31" s="190"/>
      <c r="G31" s="190"/>
      <c r="H31" s="190"/>
      <c r="I31" s="88"/>
    </row>
    <row r="32" spans="1:11">
      <c r="A32" s="161" t="s">
        <v>205</v>
      </c>
      <c r="B32" s="161"/>
      <c r="C32" s="161"/>
      <c r="D32" s="161"/>
      <c r="E32" s="161"/>
      <c r="F32" s="161"/>
      <c r="G32" s="161"/>
      <c r="H32" s="75"/>
      <c r="I32" s="89" t="s">
        <v>328</v>
      </c>
    </row>
    <row r="33" spans="1:9" ht="29.25" customHeight="1">
      <c r="A33" s="190" t="e">
        <f>VLOOKUP(I33,'INF-OPC'!C30:D31,2,FALSE)</f>
        <v>#N/A</v>
      </c>
      <c r="B33" s="190"/>
      <c r="C33" s="190"/>
      <c r="D33" s="190"/>
      <c r="E33" s="190"/>
      <c r="F33" s="190"/>
      <c r="G33" s="190"/>
      <c r="H33" s="190"/>
      <c r="I33" s="96"/>
    </row>
    <row r="35" spans="1:9">
      <c r="A35" s="195" t="s">
        <v>245</v>
      </c>
      <c r="B35" s="195"/>
      <c r="C35" s="195"/>
      <c r="D35" s="195"/>
    </row>
    <row r="37" spans="1:9">
      <c r="B37" s="196" t="s">
        <v>246</v>
      </c>
      <c r="C37" s="196"/>
      <c r="D37" s="196"/>
      <c r="E37" s="196" t="s">
        <v>247</v>
      </c>
      <c r="F37" s="196"/>
      <c r="G37" s="196"/>
    </row>
    <row r="38" spans="1:9" ht="30" customHeight="1">
      <c r="B38" s="197"/>
      <c r="C38" s="197"/>
      <c r="D38" s="197"/>
      <c r="E38" s="192"/>
      <c r="F38" s="192"/>
      <c r="G38" s="192"/>
    </row>
    <row r="39" spans="1:9" ht="24" customHeight="1">
      <c r="B39" s="192" t="s">
        <v>248</v>
      </c>
      <c r="C39" s="192"/>
      <c r="D39" s="192"/>
      <c r="E39" s="193" t="s">
        <v>249</v>
      </c>
      <c r="F39" s="193"/>
      <c r="G39" s="193"/>
    </row>
    <row r="40" spans="1:9">
      <c r="B40" s="194" t="s">
        <v>250</v>
      </c>
      <c r="C40" s="194"/>
      <c r="D40" s="194"/>
      <c r="E40" s="194" t="s">
        <v>250</v>
      </c>
      <c r="F40" s="194"/>
      <c r="G40" s="194"/>
    </row>
  </sheetData>
  <mergeCells count="45">
    <mergeCell ref="B39:D39"/>
    <mergeCell ref="E39:G39"/>
    <mergeCell ref="B40:D40"/>
    <mergeCell ref="E40:G40"/>
    <mergeCell ref="A33:H33"/>
    <mergeCell ref="A35:D35"/>
    <mergeCell ref="B37:D37"/>
    <mergeCell ref="E37:G37"/>
    <mergeCell ref="B38:D38"/>
    <mergeCell ref="E38:G38"/>
    <mergeCell ref="A32:G32"/>
    <mergeCell ref="A20:H20"/>
    <mergeCell ref="A21:G21"/>
    <mergeCell ref="A22:H22"/>
    <mergeCell ref="A24:G24"/>
    <mergeCell ref="A25:H25"/>
    <mergeCell ref="A26:G26"/>
    <mergeCell ref="A27:H27"/>
    <mergeCell ref="A28:G28"/>
    <mergeCell ref="A29:H29"/>
    <mergeCell ref="A30:G30"/>
    <mergeCell ref="A31:H31"/>
    <mergeCell ref="A23:H23"/>
    <mergeCell ref="A14:G14"/>
    <mergeCell ref="A15:H15"/>
    <mergeCell ref="A16:G16"/>
    <mergeCell ref="A17:H17"/>
    <mergeCell ref="A19:G19"/>
    <mergeCell ref="A18:H18"/>
    <mergeCell ref="A13:B13"/>
    <mergeCell ref="C10:D10"/>
    <mergeCell ref="E10:F10"/>
    <mergeCell ref="A11:B11"/>
    <mergeCell ref="A12:B12"/>
    <mergeCell ref="C11:H11"/>
    <mergeCell ref="C12:D12"/>
    <mergeCell ref="G10:H10"/>
    <mergeCell ref="A10:B10"/>
    <mergeCell ref="A9:B9"/>
    <mergeCell ref="C9:H9"/>
    <mergeCell ref="A1:A5"/>
    <mergeCell ref="B1:G4"/>
    <mergeCell ref="B5:G5"/>
    <mergeCell ref="A6:H6"/>
    <mergeCell ref="A8:H8"/>
  </mergeCells>
  <printOptions horizontalCentered="1"/>
  <pageMargins left="0.25" right="0.25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EB01589-13C7-41A9-90DC-256B785D9CB7}">
          <x14:formula1>
            <xm:f>'INF-OPC'!$C$2:$C$5</xm:f>
          </x14:formula1>
          <xm:sqref>I22:I23</xm:sqref>
        </x14:dataValidation>
        <x14:dataValidation type="list" allowBlank="1" showInputMessage="1" showErrorMessage="1" xr:uid="{D61082C7-7F60-40E0-955D-6E1C1FE28A3D}">
          <x14:formula1>
            <xm:f>'INF-OPC'!$C$8:$C$11</xm:f>
          </x14:formula1>
          <xm:sqref>I25</xm:sqref>
        </x14:dataValidation>
        <x14:dataValidation type="list" allowBlank="1" showInputMessage="1" showErrorMessage="1" xr:uid="{4200F4B7-2311-4E47-A43C-CA9D78AA3E09}">
          <x14:formula1>
            <xm:f>'INF-OPC'!$A$2:$A$7</xm:f>
          </x14:formula1>
          <xm:sqref>A20:H20</xm:sqref>
        </x14:dataValidation>
        <x14:dataValidation type="list" allowBlank="1" showInputMessage="1" showErrorMessage="1" xr:uid="{23712E24-C149-448B-B2FC-8257462874C6}">
          <x14:formula1>
            <xm:f>'INF-OPC'!$C$14:$C$15</xm:f>
          </x14:formula1>
          <xm:sqref>I27</xm:sqref>
        </x14:dataValidation>
        <x14:dataValidation type="list" allowBlank="1" showInputMessage="1" showErrorMessage="1" xr:uid="{BE0D5057-DB00-4D1E-BA98-7099F7704D14}">
          <x14:formula1>
            <xm:f>'INF-OPC'!$C$18:$C$19</xm:f>
          </x14:formula1>
          <xm:sqref>I29</xm:sqref>
        </x14:dataValidation>
        <x14:dataValidation type="list" allowBlank="1" showInputMessage="1" showErrorMessage="1" xr:uid="{13B2B3E2-C52C-4D4C-A295-34F0750C494B}">
          <x14:formula1>
            <xm:f>'INF-OPC'!$C$22:$C$23</xm:f>
          </x14:formula1>
          <xm:sqref>I31</xm:sqref>
        </x14:dataValidation>
        <x14:dataValidation type="list" allowBlank="1" showInputMessage="1" showErrorMessage="1" xr:uid="{8A455BFE-6BAB-4783-AEE7-42B431BB07E4}">
          <x14:formula1>
            <xm:f>'INF-OPC'!$C$26:$C$27</xm:f>
          </x14:formula1>
          <xm:sqref>K22:K23</xm:sqref>
        </x14:dataValidation>
        <x14:dataValidation type="list" allowBlank="1" showInputMessage="1" showErrorMessage="1" xr:uid="{A412EBD5-DD88-4F89-94EF-75A25529676A}">
          <x14:formula1>
            <xm:f>'INF-OPC'!$C$30:$C$31</xm:f>
          </x14:formula1>
          <xm:sqref>I33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BFAE-C22D-4D31-B09C-52FB405CD704}">
  <dimension ref="A1:L31"/>
  <sheetViews>
    <sheetView topLeftCell="A19" zoomScale="85" zoomScaleNormal="85" workbookViewId="0">
      <selection activeCell="D31" sqref="D31"/>
    </sheetView>
  </sheetViews>
  <sheetFormatPr baseColWidth="10" defaultColWidth="10.7109375" defaultRowHeight="15"/>
  <cols>
    <col min="1" max="1" width="62.5703125" customWidth="1"/>
    <col min="2" max="2" width="5.7109375" customWidth="1"/>
    <col min="4" max="4" width="75" customWidth="1"/>
    <col min="5" max="5" width="6.5703125" customWidth="1"/>
  </cols>
  <sheetData>
    <row r="1" spans="1:12">
      <c r="A1" s="76" t="s">
        <v>251</v>
      </c>
      <c r="B1" s="1"/>
      <c r="C1" s="1" t="s">
        <v>259</v>
      </c>
      <c r="D1" s="79" t="s">
        <v>258</v>
      </c>
      <c r="E1" s="1"/>
      <c r="F1" s="1"/>
    </row>
    <row r="2" spans="1:12" ht="79.5" customHeight="1">
      <c r="A2" s="77" t="s">
        <v>252</v>
      </c>
      <c r="B2" s="1"/>
      <c r="C2" s="10" t="s">
        <v>260</v>
      </c>
      <c r="D2" s="66" t="str">
        <f>CONCATENATE(F2," ",CUESTIONARIO!A138)</f>
        <v xml:space="preserve">El estudiante mantiene la condición de </v>
      </c>
      <c r="E2" s="1"/>
      <c r="F2" s="84" t="s">
        <v>265</v>
      </c>
      <c r="G2" s="84" t="s">
        <v>266</v>
      </c>
    </row>
    <row r="3" spans="1:12" ht="30">
      <c r="A3" s="77" t="s">
        <v>253</v>
      </c>
      <c r="B3" s="1"/>
      <c r="C3" s="10" t="s">
        <v>261</v>
      </c>
      <c r="D3" s="81" t="s">
        <v>244</v>
      </c>
      <c r="E3" s="1"/>
      <c r="F3" s="1"/>
      <c r="G3" s="1"/>
    </row>
    <row r="4" spans="1:12" ht="76.5" customHeight="1">
      <c r="A4" s="77" t="s">
        <v>254</v>
      </c>
      <c r="B4" s="1"/>
      <c r="C4" s="10" t="s">
        <v>262</v>
      </c>
      <c r="D4" s="82" t="str">
        <f>CONCATENATE(F4," ",CUESTIONARIO!A138)</f>
        <v xml:space="preserve">La estudiante mantiene la condición de </v>
      </c>
      <c r="E4" s="1"/>
      <c r="F4" s="84" t="s">
        <v>267</v>
      </c>
      <c r="G4" s="84" t="s">
        <v>266</v>
      </c>
    </row>
    <row r="5" spans="1:12" ht="30">
      <c r="A5" s="77" t="s">
        <v>255</v>
      </c>
      <c r="B5" s="1"/>
      <c r="C5" s="80" t="s">
        <v>264</v>
      </c>
      <c r="D5" s="83" t="s">
        <v>263</v>
      </c>
      <c r="E5" s="1"/>
      <c r="F5" s="1"/>
    </row>
    <row r="6" spans="1:12">
      <c r="A6" s="77" t="s">
        <v>256</v>
      </c>
      <c r="B6" s="1"/>
      <c r="C6" s="1"/>
      <c r="D6" s="1"/>
      <c r="E6" s="1"/>
      <c r="F6" s="1"/>
    </row>
    <row r="7" spans="1:12">
      <c r="A7" s="13" t="s">
        <v>257</v>
      </c>
      <c r="B7" s="1"/>
      <c r="C7" s="65" t="s">
        <v>268</v>
      </c>
      <c r="D7" s="65" t="s">
        <v>258</v>
      </c>
      <c r="E7" s="1"/>
      <c r="F7" s="1"/>
      <c r="G7" s="1"/>
      <c r="H7" s="1"/>
      <c r="I7" s="1"/>
      <c r="J7" s="1"/>
    </row>
    <row r="8" spans="1:12">
      <c r="A8" s="1"/>
      <c r="B8" s="1"/>
      <c r="C8" s="10" t="s">
        <v>277</v>
      </c>
      <c r="D8" s="98" t="e">
        <f>CONCATENATE(F8," ",LISTADO!E$10," ",'INF-OPC'!G8," ",LISTADO!E$9,"/1000"," ",'INF-OPC'!H8," ",I8," ",CUESTIONARIO!D$17," ",J8," ",CUESTIONARIO!D$26," ",K8," ",L8)</f>
        <v>#N/A</v>
      </c>
      <c r="E8" s="1"/>
      <c r="F8" s="1" t="s">
        <v>269</v>
      </c>
      <c r="G8" s="1" t="s">
        <v>270</v>
      </c>
      <c r="H8" s="1" t="s">
        <v>271</v>
      </c>
      <c r="I8" s="1" t="s">
        <v>272</v>
      </c>
      <c r="J8" s="1" t="s">
        <v>273</v>
      </c>
      <c r="K8" s="1" t="s">
        <v>280</v>
      </c>
      <c r="L8" s="1" t="e">
        <f>VLOOKUP("SI",LISTADO!I2:J4,2,FALSE)</f>
        <v>#N/A</v>
      </c>
    </row>
    <row r="9" spans="1:12" ht="45">
      <c r="A9" s="65"/>
      <c r="B9" s="19"/>
      <c r="C9" s="10" t="s">
        <v>261</v>
      </c>
      <c r="D9" s="98" t="str">
        <f>CONCATENATE(F9," ",LISTADO!E$10," ",'INF-OPC'!G9," ",LISTADO!E$9,"/1000"," ",'INF-OPC'!H9," ",I9," ",CUESTIONARIO!D$17," ",J9," ",CUESTIONARIO!D$26," ",K9," ",L9)</f>
        <v xml:space="preserve">El estudiante pertenece a un estrato socioeconómico D (bajo) con puntaje de 0/1000 basado en la encuesta de estratificación del nivel socioeconómico del hogar validada por el INEC, con ingresos de $  y egresos de $ 0 sin presentar justificativos. </v>
      </c>
      <c r="E9" s="1"/>
      <c r="F9" s="1" t="s">
        <v>269</v>
      </c>
      <c r="G9" s="1" t="s">
        <v>270</v>
      </c>
      <c r="H9" s="1" t="s">
        <v>271</v>
      </c>
      <c r="I9" s="1" t="s">
        <v>272</v>
      </c>
      <c r="J9" s="1" t="s">
        <v>273</v>
      </c>
      <c r="K9" s="1" t="s">
        <v>284</v>
      </c>
    </row>
    <row r="10" spans="1:12">
      <c r="B10" s="1"/>
      <c r="C10" s="10" t="s">
        <v>278</v>
      </c>
      <c r="D10" s="98" t="e">
        <f>CONCATENATE(F10," ",LISTADO!E$10," ",'INF-OPC'!G10," ",LISTADO!E$9,"/1000"," ",'INF-OPC'!H10," ",I10," ",CUESTIONARIO!D$17," ",J10," ",CUESTIONARIO!D$26," ",K10," ",L10)</f>
        <v>#N/A</v>
      </c>
      <c r="E10" s="1"/>
      <c r="F10" s="1" t="s">
        <v>279</v>
      </c>
      <c r="G10" s="1" t="s">
        <v>270</v>
      </c>
      <c r="H10" s="1" t="s">
        <v>271</v>
      </c>
      <c r="I10" s="1" t="s">
        <v>272</v>
      </c>
      <c r="J10" s="1" t="s">
        <v>273</v>
      </c>
      <c r="K10" s="1" t="s">
        <v>280</v>
      </c>
      <c r="L10" s="1" t="e">
        <f>VLOOKUP("SI",LISTADO!I2:J4,2,FALSE)</f>
        <v>#N/A</v>
      </c>
    </row>
    <row r="11" spans="1:12" ht="45">
      <c r="A11" s="78"/>
      <c r="B11" s="1"/>
      <c r="C11" s="10" t="s">
        <v>264</v>
      </c>
      <c r="D11" s="98" t="str">
        <f>CONCATENATE(F11," ",LISTADO!E$10," ",'INF-OPC'!G11," ",LISTADO!E$9,"/1000"," ",'INF-OPC'!H11," ",I11," ",CUESTIONARIO!D$17," ",J11," ",CUESTIONARIO!D$26," ",K11," ",L11)</f>
        <v xml:space="preserve">La estudiante pertenece a un estrato socioeconómico D (bajo) con puntaje de 0/1000 basado en la encuesta de estratificación del nivel socioeconómico del hogar validada por el INEC, con ingresos de $  y egresos de $ 0 sin presentar justificativos. </v>
      </c>
      <c r="E11" s="1"/>
      <c r="F11" s="1" t="s">
        <v>279</v>
      </c>
      <c r="G11" s="1" t="s">
        <v>270</v>
      </c>
      <c r="H11" s="1" t="s">
        <v>271</v>
      </c>
      <c r="I11" s="1" t="s">
        <v>272</v>
      </c>
      <c r="J11" s="1" t="s">
        <v>273</v>
      </c>
      <c r="K11" s="1" t="s">
        <v>284</v>
      </c>
    </row>
    <row r="12" spans="1:12">
      <c r="A12" s="1"/>
      <c r="B12" s="1"/>
      <c r="C12" s="1"/>
      <c r="D12" s="1"/>
      <c r="E12" s="1"/>
      <c r="F12" s="1"/>
    </row>
    <row r="13" spans="1:12">
      <c r="A13" s="78"/>
      <c r="B13" s="1"/>
      <c r="C13" s="25" t="s">
        <v>293</v>
      </c>
      <c r="D13" s="25" t="s">
        <v>294</v>
      </c>
      <c r="E13" s="1"/>
      <c r="F13" s="1"/>
    </row>
    <row r="14" spans="1:12" ht="30">
      <c r="A14" s="1"/>
      <c r="B14" s="1"/>
      <c r="C14" s="11" t="s">
        <v>30</v>
      </c>
      <c r="D14" s="87" t="str">
        <f>CONCATENATE(F$14," ",LISTADO!E$20, " ","de"," ",CUESTIONARIO!C$147," ",G$14,H$14," ",CUESTIONARIO!G$147,".")</f>
        <v>La composición del hogar parte de una 0 de  integrantes con representante legal de estado civil .</v>
      </c>
      <c r="E14" s="1"/>
      <c r="F14" s="1" t="s">
        <v>295</v>
      </c>
      <c r="G14" t="s">
        <v>302</v>
      </c>
      <c r="H14" s="1" t="s">
        <v>303</v>
      </c>
    </row>
    <row r="15" spans="1:12">
      <c r="A15" s="1"/>
      <c r="B15" s="1"/>
      <c r="C15" s="11" t="s">
        <v>111</v>
      </c>
      <c r="D15" s="87" t="str">
        <f>CONCATENATE(F$14," ",LISTADO!E$20, " ","de"," ",CUESTIONARIO!C$147," ",G$14,".")</f>
        <v>La composición del hogar parte de una 0 de  integrantes.</v>
      </c>
      <c r="E15" s="1"/>
      <c r="F15" s="1"/>
    </row>
    <row r="16" spans="1:12">
      <c r="A16" s="1"/>
      <c r="B16" s="1"/>
      <c r="C16" s="1"/>
      <c r="D16" s="1"/>
      <c r="E16" s="1"/>
      <c r="F16" s="1"/>
    </row>
    <row r="17" spans="1:12">
      <c r="A17" s="1"/>
      <c r="B17" s="1"/>
      <c r="C17" s="25" t="s">
        <v>309</v>
      </c>
      <c r="D17" s="25" t="s">
        <v>294</v>
      </c>
      <c r="E17" s="1"/>
      <c r="F17" s="1"/>
    </row>
    <row r="18" spans="1:12" ht="30">
      <c r="C18" s="25" t="s">
        <v>30</v>
      </c>
      <c r="D18" s="87" t="str">
        <f>CONCATENATE(F$18," ",G$18,H18,CUESTIONARIO!G172,".")</f>
        <v>Conforme el último informe académico del estudiante reporta un grado comportamental de O Ocacionalente y un promedio de .</v>
      </c>
      <c r="F18" s="1" t="s">
        <v>310</v>
      </c>
      <c r="G18" t="str">
        <f>VLOOKUP(CUESTIONARIO!H173,LISTADO!A7:B11,2,FALSE)</f>
        <v>O Ocacionalente</v>
      </c>
      <c r="H18" t="s">
        <v>311</v>
      </c>
    </row>
    <row r="19" spans="1:12">
      <c r="C19" s="25" t="s">
        <v>111</v>
      </c>
      <c r="D19" s="87" t="s">
        <v>312</v>
      </c>
    </row>
    <row r="21" spans="1:12">
      <c r="C21" s="12" t="s">
        <v>313</v>
      </c>
      <c r="D21" s="12" t="s">
        <v>294</v>
      </c>
    </row>
    <row r="22" spans="1:12" ht="60">
      <c r="C22" s="11" t="s">
        <v>30</v>
      </c>
      <c r="D22" s="86" t="str">
        <f>CONCATENATE(F22,LISTADO!E20," ","de"," ",CUESTIONARIO!C147,G22,LISTADO!E10,H22,CUESTIONARIO!D17,I22,CUESTIONARIO!D26,J22,G18,K22,CUESTIONARIO!G172,L22)</f>
        <v xml:space="preserve">El estudiante pertenece a una 0 de  integrantes ubicados en el estrato socioeconomico D (bajo), con registro de ingresos familiares de $  y gastos por $ 0, el estudiante registra un grado comprotamental de O Ocacionalente y promedio de , en el area de salud </v>
      </c>
      <c r="F22" t="s">
        <v>314</v>
      </c>
      <c r="G22" t="s">
        <v>315</v>
      </c>
      <c r="H22" t="s">
        <v>316</v>
      </c>
      <c r="I22" t="s">
        <v>317</v>
      </c>
      <c r="J22" t="s">
        <v>320</v>
      </c>
      <c r="K22" t="s">
        <v>318</v>
      </c>
      <c r="L22" t="s">
        <v>319</v>
      </c>
    </row>
    <row r="23" spans="1:12">
      <c r="C23" s="11" t="s">
        <v>111</v>
      </c>
      <c r="D23" s="86"/>
    </row>
    <row r="25" spans="1:12">
      <c r="C25" s="99" t="s">
        <v>322</v>
      </c>
      <c r="D25" s="100" t="s">
        <v>294</v>
      </c>
    </row>
    <row r="26" spans="1:12">
      <c r="C26" s="101" t="s">
        <v>260</v>
      </c>
      <c r="D26" s="106" t="str">
        <f>CONCATENATE(F26," ",CUESTIONARIO!A$163)</f>
        <v xml:space="preserve">El representante legal presenta la condición de </v>
      </c>
      <c r="F26" s="105" t="s">
        <v>325</v>
      </c>
    </row>
    <row r="27" spans="1:12">
      <c r="C27" s="102" t="s">
        <v>262</v>
      </c>
      <c r="D27" s="103" t="str">
        <f>CONCATENATE(F27," ",CUESTIONARIO!A$163)</f>
        <v xml:space="preserve">La representante legal presenta la condición de </v>
      </c>
      <c r="F27" s="105" t="s">
        <v>326</v>
      </c>
    </row>
    <row r="29" spans="1:12">
      <c r="C29" s="1" t="s">
        <v>328</v>
      </c>
      <c r="D29" s="1" t="s">
        <v>294</v>
      </c>
    </row>
    <row r="30" spans="1:12" ht="30">
      <c r="C30" s="25" t="s">
        <v>30</v>
      </c>
      <c r="D30" s="78" t="s">
        <v>321</v>
      </c>
    </row>
    <row r="31" spans="1:12">
      <c r="C31" s="25" t="s">
        <v>111</v>
      </c>
      <c r="D31" s="78"/>
    </row>
  </sheetData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CUESTIONARIO</vt:lpstr>
      <vt:lpstr>LISTADO</vt:lpstr>
      <vt:lpstr>INFORME SOCIAL</vt:lpstr>
      <vt:lpstr>INF-OPC</vt:lpstr>
      <vt:lpstr>CUESTIONARIO!Área_de_impresión</vt:lpstr>
      <vt:lpstr>'INFORME SOCIAL'!Área_de_impresión</vt:lpstr>
      <vt:lpstr>'INFORME SOCIAL'!Títulos_a_imprimir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DECE2</dc:creator>
  <cp:lastModifiedBy>Jose Balarezo</cp:lastModifiedBy>
  <cp:lastPrinted>2024-07-03T19:24:49Z</cp:lastPrinted>
  <dcterms:created xsi:type="dcterms:W3CDTF">2022-07-26T17:22:45Z</dcterms:created>
  <dcterms:modified xsi:type="dcterms:W3CDTF">2026-07-10T16:14:22Z</dcterms:modified>
</cp:coreProperties>
</file>